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22035" windowHeight="9795"/>
  </bookViews>
  <sheets>
    <sheet name="2023-2025" sheetId="6" r:id="rId1"/>
    <sheet name="2022-2024" sheetId="5" r:id="rId2"/>
    <sheet name="2020-2022" sheetId="3" r:id="rId3"/>
    <sheet name="2019-2021" sheetId="4" r:id="rId4"/>
    <sheet name="2018-2020" sheetId="2" r:id="rId5"/>
    <sheet name="2017-2019" sheetId="1" r:id="rId6"/>
  </sheets>
  <calcPr calcId="145621" iterate="1"/>
</workbook>
</file>

<file path=xl/calcChain.xml><?xml version="1.0" encoding="utf-8"?>
<calcChain xmlns="http://schemas.openxmlformats.org/spreadsheetml/2006/main">
  <c r="AJ36" i="6" l="1"/>
  <c r="AJ37" i="6"/>
  <c r="AJ38" i="6"/>
  <c r="AN36" i="6"/>
  <c r="AO36" i="6"/>
  <c r="AN39" i="6"/>
  <c r="AO39" i="6"/>
  <c r="AN18" i="6"/>
  <c r="AO18" i="6"/>
  <c r="AO19" i="6"/>
  <c r="L36" i="6"/>
  <c r="N36" i="6"/>
  <c r="O36" i="6"/>
  <c r="V36" i="6"/>
  <c r="W36" i="6"/>
  <c r="Y36" i="6"/>
  <c r="AD36" i="6"/>
  <c r="AE36" i="6"/>
  <c r="AF36" i="6"/>
  <c r="AL36" i="6"/>
  <c r="AM36" i="6"/>
  <c r="AO42" i="6"/>
  <c r="AN42" i="6"/>
  <c r="AM42" i="6"/>
  <c r="AL42" i="6"/>
  <c r="AJ42" i="6"/>
  <c r="AG42" i="6"/>
  <c r="AF42" i="6"/>
  <c r="AE42" i="6"/>
  <c r="AD42" i="6"/>
  <c r="AB42" i="6"/>
  <c r="Y42" i="6"/>
  <c r="X42" i="6"/>
  <c r="W42" i="6"/>
  <c r="V42" i="6"/>
  <c r="T42" i="6"/>
  <c r="Q42" i="6"/>
  <c r="O42" i="6"/>
  <c r="N42" i="6"/>
  <c r="L42" i="6"/>
  <c r="I41" i="6"/>
  <c r="AI40" i="6"/>
  <c r="AH40" i="6"/>
  <c r="AA40" i="6"/>
  <c r="Z40" i="6"/>
  <c r="S40" i="6"/>
  <c r="R40" i="6"/>
  <c r="K40" i="6"/>
  <c r="P40" i="6" s="1"/>
  <c r="J40" i="6"/>
  <c r="G40" i="6"/>
  <c r="F40" i="6"/>
  <c r="D40" i="6"/>
  <c r="AM39" i="6"/>
  <c r="AL39" i="6"/>
  <c r="AJ39" i="6"/>
  <c r="AG39" i="6"/>
  <c r="AF39" i="6"/>
  <c r="AE39" i="6"/>
  <c r="AD39" i="6"/>
  <c r="AB39" i="6"/>
  <c r="Y39" i="6"/>
  <c r="X39" i="6"/>
  <c r="W39" i="6"/>
  <c r="V39" i="6"/>
  <c r="T39" i="6"/>
  <c r="Q39" i="6"/>
  <c r="P39" i="6"/>
  <c r="O39" i="6"/>
  <c r="N39" i="6"/>
  <c r="L39" i="6"/>
  <c r="I39" i="6"/>
  <c r="H39" i="6"/>
  <c r="D39" i="6"/>
  <c r="AM38" i="6"/>
  <c r="AL38" i="6"/>
  <c r="AE38" i="6"/>
  <c r="AM37" i="6"/>
  <c r="AL37" i="6"/>
  <c r="AG37" i="6"/>
  <c r="AF37" i="6"/>
  <c r="AE37" i="6"/>
  <c r="AD37" i="6"/>
  <c r="Y37" i="6"/>
  <c r="X37" i="6"/>
  <c r="W37" i="6"/>
  <c r="V37" i="6"/>
  <c r="T37" i="6"/>
  <c r="Q37" i="6"/>
  <c r="O37" i="6"/>
  <c r="N37" i="6"/>
  <c r="L37" i="6"/>
  <c r="I37" i="6"/>
  <c r="H37" i="6"/>
  <c r="AO35" i="6"/>
  <c r="AN35" i="6"/>
  <c r="AM35" i="6"/>
  <c r="AL35" i="6"/>
  <c r="AJ35" i="6"/>
  <c r="AG35" i="6"/>
  <c r="AF35" i="6"/>
  <c r="AE35" i="6"/>
  <c r="AD35" i="6"/>
  <c r="AB35" i="6"/>
  <c r="Y35" i="6"/>
  <c r="X35" i="6"/>
  <c r="W35" i="6"/>
  <c r="V35" i="6"/>
  <c r="T35" i="6"/>
  <c r="Q35" i="6"/>
  <c r="P35" i="6"/>
  <c r="O35" i="6"/>
  <c r="N35" i="6"/>
  <c r="L35" i="6"/>
  <c r="I35" i="6"/>
  <c r="H35" i="6"/>
  <c r="D35" i="6"/>
  <c r="AO34" i="6"/>
  <c r="AN34" i="6"/>
  <c r="AM34" i="6"/>
  <c r="AL34" i="6"/>
  <c r="AJ34" i="6"/>
  <c r="AG34" i="6"/>
  <c r="AF34" i="6"/>
  <c r="AE34" i="6"/>
  <c r="AD34" i="6"/>
  <c r="AB34" i="6"/>
  <c r="Y34" i="6"/>
  <c r="X34" i="6"/>
  <c r="W34" i="6"/>
  <c r="V34" i="6"/>
  <c r="T34" i="6"/>
  <c r="Q34" i="6"/>
  <c r="P34" i="6"/>
  <c r="O34" i="6"/>
  <c r="N34" i="6"/>
  <c r="L34" i="6"/>
  <c r="I34" i="6"/>
  <c r="H34" i="6"/>
  <c r="D34" i="6"/>
  <c r="AO33" i="6"/>
  <c r="AN33" i="6"/>
  <c r="AM33" i="6"/>
  <c r="AL33" i="6"/>
  <c r="AJ33" i="6"/>
  <c r="AG33" i="6"/>
  <c r="AF33" i="6"/>
  <c r="AE33" i="6"/>
  <c r="AD33" i="6"/>
  <c r="AB33" i="6"/>
  <c r="Y33" i="6"/>
  <c r="X33" i="6"/>
  <c r="W33" i="6"/>
  <c r="V33" i="6"/>
  <c r="T33" i="6"/>
  <c r="Q33" i="6"/>
  <c r="P33" i="6"/>
  <c r="O33" i="6"/>
  <c r="N33" i="6"/>
  <c r="L33" i="6"/>
  <c r="I33" i="6"/>
  <c r="H33" i="6"/>
  <c r="D33" i="6"/>
  <c r="AO32" i="6"/>
  <c r="AN32" i="6"/>
  <c r="AM32" i="6"/>
  <c r="AL32" i="6"/>
  <c r="AJ32" i="6"/>
  <c r="AG32" i="6"/>
  <c r="AF32" i="6"/>
  <c r="AE32" i="6"/>
  <c r="AD32" i="6"/>
  <c r="AB32" i="6"/>
  <c r="Y32" i="6"/>
  <c r="X32" i="6"/>
  <c r="W32" i="6"/>
  <c r="V32" i="6"/>
  <c r="T32" i="6"/>
  <c r="Q32" i="6"/>
  <c r="P32" i="6"/>
  <c r="O32" i="6"/>
  <c r="N32" i="6"/>
  <c r="L32" i="6"/>
  <c r="I32" i="6"/>
  <c r="H32" i="6"/>
  <c r="D32" i="6"/>
  <c r="AO30" i="6"/>
  <c r="AN30" i="6"/>
  <c r="AM30" i="6"/>
  <c r="AL30" i="6"/>
  <c r="AJ30" i="6"/>
  <c r="AG30" i="6"/>
  <c r="AF30" i="6"/>
  <c r="AE30" i="6"/>
  <c r="AD30" i="6"/>
  <c r="AB30" i="6"/>
  <c r="Y30" i="6"/>
  <c r="X30" i="6"/>
  <c r="W30" i="6"/>
  <c r="V30" i="6"/>
  <c r="T30" i="6"/>
  <c r="Q30" i="6"/>
  <c r="P30" i="6"/>
  <c r="O30" i="6"/>
  <c r="N30" i="6"/>
  <c r="L30" i="6"/>
  <c r="I30" i="6"/>
  <c r="H30" i="6"/>
  <c r="D30" i="6"/>
  <c r="AO29" i="6"/>
  <c r="AN29" i="6"/>
  <c r="AM29" i="6"/>
  <c r="AL29" i="6"/>
  <c r="AG29" i="6"/>
  <c r="AF29" i="6"/>
  <c r="AE29" i="6"/>
  <c r="AD29" i="6"/>
  <c r="Y29" i="6"/>
  <c r="X29" i="6"/>
  <c r="W29" i="6"/>
  <c r="V29" i="6"/>
  <c r="Q29" i="6"/>
  <c r="P29" i="6"/>
  <c r="O29" i="6"/>
  <c r="N29" i="6"/>
  <c r="L29" i="6"/>
  <c r="I29" i="6"/>
  <c r="H29" i="6"/>
  <c r="D29" i="6"/>
  <c r="AO28" i="6"/>
  <c r="AN28" i="6"/>
  <c r="AM28" i="6"/>
  <c r="AL28" i="6"/>
  <c r="AJ28" i="6"/>
  <c r="AG28" i="6"/>
  <c r="AF28" i="6"/>
  <c r="AE28" i="6"/>
  <c r="AD28" i="6"/>
  <c r="AB28" i="6"/>
  <c r="Y28" i="6"/>
  <c r="X28" i="6"/>
  <c r="W28" i="6"/>
  <c r="V28" i="6"/>
  <c r="T28" i="6"/>
  <c r="Q28" i="6"/>
  <c r="P28" i="6"/>
  <c r="O28" i="6"/>
  <c r="N28" i="6"/>
  <c r="L28" i="6"/>
  <c r="I28" i="6"/>
  <c r="H28" i="6"/>
  <c r="D28" i="6"/>
  <c r="AO27" i="6"/>
  <c r="AN27" i="6"/>
  <c r="AM27" i="6"/>
  <c r="AL27" i="6"/>
  <c r="AJ27" i="6"/>
  <c r="AG27" i="6"/>
  <c r="AF27" i="6"/>
  <c r="AE27" i="6"/>
  <c r="AD27" i="6"/>
  <c r="AB27" i="6"/>
  <c r="Y27" i="6"/>
  <c r="X27" i="6"/>
  <c r="W27" i="6"/>
  <c r="V27" i="6"/>
  <c r="T27" i="6"/>
  <c r="Q27" i="6"/>
  <c r="P27" i="6"/>
  <c r="O27" i="6"/>
  <c r="N27" i="6"/>
  <c r="L27" i="6"/>
  <c r="I27" i="6"/>
  <c r="H27" i="6"/>
  <c r="D27" i="6"/>
  <c r="AO26" i="6"/>
  <c r="AN26" i="6"/>
  <c r="AM26" i="6"/>
  <c r="AL26" i="6"/>
  <c r="AJ26" i="6"/>
  <c r="AG26" i="6"/>
  <c r="AF26" i="6"/>
  <c r="AE26" i="6"/>
  <c r="AD26" i="6"/>
  <c r="AB26" i="6"/>
  <c r="Y26" i="6"/>
  <c r="X26" i="6"/>
  <c r="W26" i="6"/>
  <c r="V26" i="6"/>
  <c r="T26" i="6"/>
  <c r="Q26" i="6"/>
  <c r="P26" i="6"/>
  <c r="O26" i="6"/>
  <c r="N26" i="6"/>
  <c r="L26" i="6"/>
  <c r="I26" i="6"/>
  <c r="H26" i="6"/>
  <c r="D26" i="6"/>
  <c r="AO25" i="6"/>
  <c r="AN25" i="6"/>
  <c r="AM25" i="6"/>
  <c r="AL25" i="6"/>
  <c r="AJ25" i="6"/>
  <c r="AG25" i="6"/>
  <c r="AF25" i="6"/>
  <c r="AE25" i="6"/>
  <c r="AD25" i="6"/>
  <c r="AB25" i="6"/>
  <c r="Y25" i="6"/>
  <c r="X25" i="6"/>
  <c r="W25" i="6"/>
  <c r="V25" i="6"/>
  <c r="T25" i="6"/>
  <c r="Q25" i="6"/>
  <c r="P25" i="6"/>
  <c r="O25" i="6"/>
  <c r="N25" i="6"/>
  <c r="L25" i="6"/>
  <c r="I25" i="6"/>
  <c r="H25" i="6"/>
  <c r="D25" i="6"/>
  <c r="AO24" i="6"/>
  <c r="AN24" i="6"/>
  <c r="AM24" i="6"/>
  <c r="AL24" i="6"/>
  <c r="AJ24" i="6"/>
  <c r="AG24" i="6"/>
  <c r="AF24" i="6"/>
  <c r="AE24" i="6"/>
  <c r="AD24" i="6"/>
  <c r="AB24" i="6"/>
  <c r="Y24" i="6"/>
  <c r="X24" i="6"/>
  <c r="W24" i="6"/>
  <c r="V24" i="6"/>
  <c r="T24" i="6"/>
  <c r="Q24" i="6"/>
  <c r="P24" i="6"/>
  <c r="O24" i="6"/>
  <c r="N24" i="6"/>
  <c r="L24" i="6"/>
  <c r="I24" i="6"/>
  <c r="H24" i="6"/>
  <c r="D24" i="6"/>
  <c r="AI23" i="6"/>
  <c r="AH23" i="6"/>
  <c r="AA23" i="6"/>
  <c r="Z23" i="6"/>
  <c r="S23" i="6"/>
  <c r="R23" i="6"/>
  <c r="K23" i="6"/>
  <c r="J23" i="6"/>
  <c r="G23" i="6"/>
  <c r="H23" i="6" s="1"/>
  <c r="F23" i="6"/>
  <c r="C23" i="6"/>
  <c r="B23" i="6"/>
  <c r="AO22" i="6"/>
  <c r="AN22" i="6"/>
  <c r="AM22" i="6"/>
  <c r="AL22" i="6"/>
  <c r="AG22" i="6"/>
  <c r="AF22" i="6"/>
  <c r="AE22" i="6"/>
  <c r="AD22" i="6"/>
  <c r="Y22" i="6"/>
  <c r="X22" i="6"/>
  <c r="W22" i="6"/>
  <c r="V22" i="6"/>
  <c r="O22" i="6"/>
  <c r="N22" i="6"/>
  <c r="I22" i="6"/>
  <c r="AO21" i="6"/>
  <c r="AN21" i="6"/>
  <c r="AM21" i="6"/>
  <c r="AL21" i="6"/>
  <c r="AJ21" i="6"/>
  <c r="AG21" i="6"/>
  <c r="AF21" i="6"/>
  <c r="AE21" i="6"/>
  <c r="AD21" i="6"/>
  <c r="AB21" i="6"/>
  <c r="Y21" i="6"/>
  <c r="X21" i="6"/>
  <c r="W21" i="6"/>
  <c r="V21" i="6"/>
  <c r="T21" i="6"/>
  <c r="Q21" i="6"/>
  <c r="P21" i="6"/>
  <c r="O21" i="6"/>
  <c r="N21" i="6"/>
  <c r="L21" i="6"/>
  <c r="I21" i="6"/>
  <c r="H21" i="6"/>
  <c r="D21" i="6"/>
  <c r="AO20" i="6"/>
  <c r="AN20" i="6"/>
  <c r="AM20" i="6"/>
  <c r="AL20" i="6"/>
  <c r="AJ20" i="6"/>
  <c r="AG20" i="6"/>
  <c r="AF20" i="6"/>
  <c r="AE20" i="6"/>
  <c r="AD20" i="6"/>
  <c r="AB20" i="6"/>
  <c r="Y20" i="6"/>
  <c r="X20" i="6"/>
  <c r="W20" i="6"/>
  <c r="V20" i="6"/>
  <c r="T20" i="6"/>
  <c r="Q20" i="6"/>
  <c r="P20" i="6"/>
  <c r="O20" i="6"/>
  <c r="N20" i="6"/>
  <c r="L20" i="6"/>
  <c r="I20" i="6"/>
  <c r="H20" i="6"/>
  <c r="D20" i="6"/>
  <c r="AM19" i="6"/>
  <c r="AL19" i="6"/>
  <c r="AJ19" i="6"/>
  <c r="AF19" i="6"/>
  <c r="AE19" i="6"/>
  <c r="AD19" i="6"/>
  <c r="AL18" i="6"/>
  <c r="AJ18" i="6"/>
  <c r="AG18" i="6"/>
  <c r="AF18" i="6"/>
  <c r="AE18" i="6"/>
  <c r="AD18" i="6"/>
  <c r="AB18" i="6"/>
  <c r="T18" i="6"/>
  <c r="AO17" i="6"/>
  <c r="AN17" i="6"/>
  <c r="AM17" i="6"/>
  <c r="AL17" i="6"/>
  <c r="AJ17" i="6"/>
  <c r="AG17" i="6"/>
  <c r="AF17" i="6"/>
  <c r="AE17" i="6"/>
  <c r="AD17" i="6"/>
  <c r="AB17" i="6"/>
  <c r="Y17" i="6"/>
  <c r="X17" i="6"/>
  <c r="W17" i="6"/>
  <c r="V17" i="6"/>
  <c r="T17" i="6"/>
  <c r="Q17" i="6"/>
  <c r="P17" i="6"/>
  <c r="O17" i="6"/>
  <c r="N17" i="6"/>
  <c r="L17" i="6"/>
  <c r="I17" i="6"/>
  <c r="H17" i="6"/>
  <c r="D17" i="6"/>
  <c r="AI16" i="6"/>
  <c r="AI31" i="6" s="1"/>
  <c r="AH16" i="6"/>
  <c r="AA16" i="6"/>
  <c r="Z16" i="6"/>
  <c r="S16" i="6"/>
  <c r="R16" i="6"/>
  <c r="R31" i="6" s="1"/>
  <c r="K16" i="6"/>
  <c r="J16" i="6"/>
  <c r="G16" i="6"/>
  <c r="F16" i="6"/>
  <c r="F31" i="6" s="1"/>
  <c r="C16" i="6"/>
  <c r="B16" i="6"/>
  <c r="Z31" i="6" l="1"/>
  <c r="Z41" i="6" s="1"/>
  <c r="C31" i="6"/>
  <c r="K31" i="6"/>
  <c r="Y31" i="6" s="1"/>
  <c r="F41" i="6"/>
  <c r="H41" i="6" s="1"/>
  <c r="AF16" i="6"/>
  <c r="H16" i="6"/>
  <c r="H40" i="6"/>
  <c r="N40" i="6"/>
  <c r="AB40" i="6"/>
  <c r="Q40" i="6"/>
  <c r="AF40" i="6"/>
  <c r="L40" i="6"/>
  <c r="T40" i="6"/>
  <c r="AJ40" i="6"/>
  <c r="AH31" i="6"/>
  <c r="AJ31" i="6" s="1"/>
  <c r="S31" i="6"/>
  <c r="AN16" i="6"/>
  <c r="AM40" i="6"/>
  <c r="B31" i="6"/>
  <c r="B41" i="6" s="1"/>
  <c r="N16" i="6"/>
  <c r="V16" i="6"/>
  <c r="AD40" i="6"/>
  <c r="AN40" i="6"/>
  <c r="G31" i="6"/>
  <c r="L16" i="6"/>
  <c r="J31" i="6"/>
  <c r="J41" i="6" s="1"/>
  <c r="P16" i="6"/>
  <c r="X16" i="6"/>
  <c r="AH41" i="6"/>
  <c r="O40" i="6"/>
  <c r="W40" i="6"/>
  <c r="AG40" i="6"/>
  <c r="AO40" i="6"/>
  <c r="AA31" i="6"/>
  <c r="AO31" i="6" s="1"/>
  <c r="AD16" i="6"/>
  <c r="R41" i="6"/>
  <c r="AE40" i="6"/>
  <c r="V40" i="6"/>
  <c r="X40" i="6"/>
  <c r="AL40" i="6"/>
  <c r="T16" i="6"/>
  <c r="AL16" i="6"/>
  <c r="H31" i="6"/>
  <c r="I31" i="6"/>
  <c r="X31" i="6"/>
  <c r="T31" i="6"/>
  <c r="W31" i="6"/>
  <c r="S41" i="6"/>
  <c r="U36" i="6" s="1"/>
  <c r="V31" i="6"/>
  <c r="D16" i="6"/>
  <c r="AB16" i="6"/>
  <c r="AN31" i="6"/>
  <c r="AI41" i="6"/>
  <c r="AL31" i="6"/>
  <c r="C41" i="6"/>
  <c r="AE31" i="6"/>
  <c r="P31" i="6"/>
  <c r="O31" i="6"/>
  <c r="N31" i="6"/>
  <c r="AJ16" i="6"/>
  <c r="I23" i="6"/>
  <c r="Q23" i="6"/>
  <c r="Y23" i="6"/>
  <c r="AG23" i="6"/>
  <c r="AO23" i="6"/>
  <c r="O16" i="6"/>
  <c r="W16" i="6"/>
  <c r="AE16" i="6"/>
  <c r="AM16" i="6"/>
  <c r="N23" i="6"/>
  <c r="V23" i="6"/>
  <c r="AD23" i="6"/>
  <c r="AL23" i="6"/>
  <c r="I40" i="6"/>
  <c r="Y40" i="6"/>
  <c r="O23" i="6"/>
  <c r="W23" i="6"/>
  <c r="AE23" i="6"/>
  <c r="AM23" i="6"/>
  <c r="I16" i="6"/>
  <c r="Q16" i="6"/>
  <c r="Y16" i="6"/>
  <c r="AG16" i="6"/>
  <c r="AO16" i="6"/>
  <c r="D23" i="6"/>
  <c r="L23" i="6"/>
  <c r="P23" i="6"/>
  <c r="T23" i="6"/>
  <c r="X23" i="6"/>
  <c r="AB23" i="6"/>
  <c r="AF23" i="6"/>
  <c r="AJ23" i="6"/>
  <c r="AN23" i="6"/>
  <c r="AB39" i="5"/>
  <c r="AO42" i="5"/>
  <c r="AN42" i="5"/>
  <c r="AM42" i="5"/>
  <c r="AL42" i="5"/>
  <c r="AJ42" i="5"/>
  <c r="AG42" i="5"/>
  <c r="AF42" i="5"/>
  <c r="AE42" i="5"/>
  <c r="AD42" i="5"/>
  <c r="AB42" i="5"/>
  <c r="Y42" i="5"/>
  <c r="X42" i="5"/>
  <c r="W42" i="5"/>
  <c r="V42" i="5"/>
  <c r="T42" i="5"/>
  <c r="Q42" i="5"/>
  <c r="O42" i="5"/>
  <c r="N42" i="5"/>
  <c r="L42" i="5"/>
  <c r="I41" i="5"/>
  <c r="AI40" i="5"/>
  <c r="AL40" i="5" s="1"/>
  <c r="AH40" i="5"/>
  <c r="AA40" i="5"/>
  <c r="AD40" i="5" s="1"/>
  <c r="Z40" i="5"/>
  <c r="V40" i="5"/>
  <c r="S40" i="5"/>
  <c r="W40" i="5" s="1"/>
  <c r="R40" i="5"/>
  <c r="T40" i="5" s="1"/>
  <c r="P40" i="5"/>
  <c r="N40" i="5"/>
  <c r="K40" i="5"/>
  <c r="O40" i="5" s="1"/>
  <c r="J40" i="5"/>
  <c r="L40" i="5" s="1"/>
  <c r="G40" i="5"/>
  <c r="I40" i="5" s="1"/>
  <c r="F40" i="5"/>
  <c r="H40" i="5" s="1"/>
  <c r="D40" i="5"/>
  <c r="AO39" i="5"/>
  <c r="AN39" i="5"/>
  <c r="AM39" i="5"/>
  <c r="AL39" i="5"/>
  <c r="AJ39" i="5"/>
  <c r="AG39" i="5"/>
  <c r="AF39" i="5"/>
  <c r="AE39" i="5"/>
  <c r="AD39" i="5"/>
  <c r="Y39" i="5"/>
  <c r="X39" i="5"/>
  <c r="W39" i="5"/>
  <c r="V39" i="5"/>
  <c r="T39" i="5"/>
  <c r="Q39" i="5"/>
  <c r="P39" i="5"/>
  <c r="O39" i="5"/>
  <c r="N39" i="5"/>
  <c r="L39" i="5"/>
  <c r="I39" i="5"/>
  <c r="H39" i="5"/>
  <c r="D39" i="5"/>
  <c r="AN38" i="5"/>
  <c r="AM38" i="5"/>
  <c r="AL38" i="5"/>
  <c r="AE38" i="5"/>
  <c r="AN37" i="5"/>
  <c r="AM37" i="5"/>
  <c r="AL37" i="5"/>
  <c r="AG37" i="5"/>
  <c r="AF37" i="5"/>
  <c r="AE37" i="5"/>
  <c r="AD37" i="5"/>
  <c r="Y37" i="5"/>
  <c r="X37" i="5"/>
  <c r="W37" i="5"/>
  <c r="V37" i="5"/>
  <c r="T37" i="5"/>
  <c r="Q37" i="5"/>
  <c r="O37" i="5"/>
  <c r="N37" i="5"/>
  <c r="L37" i="5"/>
  <c r="I37" i="5"/>
  <c r="H37" i="5"/>
  <c r="AM36" i="5"/>
  <c r="AL36" i="5"/>
  <c r="AF36" i="5"/>
  <c r="AE36" i="5"/>
  <c r="AD36" i="5"/>
  <c r="Y36" i="5"/>
  <c r="W36" i="5"/>
  <c r="V36" i="5"/>
  <c r="O36" i="5"/>
  <c r="N36" i="5"/>
  <c r="L36" i="5"/>
  <c r="AO35" i="5"/>
  <c r="AN35" i="5"/>
  <c r="AM35" i="5"/>
  <c r="AL35" i="5"/>
  <c r="AJ35" i="5"/>
  <c r="AG35" i="5"/>
  <c r="AF35" i="5"/>
  <c r="AE35" i="5"/>
  <c r="AD35" i="5"/>
  <c r="AB35" i="5"/>
  <c r="Y35" i="5"/>
  <c r="X35" i="5"/>
  <c r="W35" i="5"/>
  <c r="V35" i="5"/>
  <c r="T35" i="5"/>
  <c r="Q35" i="5"/>
  <c r="P35" i="5"/>
  <c r="O35" i="5"/>
  <c r="N35" i="5"/>
  <c r="L35" i="5"/>
  <c r="I35" i="5"/>
  <c r="H35" i="5"/>
  <c r="D35" i="5"/>
  <c r="AO34" i="5"/>
  <c r="AN34" i="5"/>
  <c r="AM34" i="5"/>
  <c r="AL34" i="5"/>
  <c r="AJ34" i="5"/>
  <c r="AG34" i="5"/>
  <c r="AF34" i="5"/>
  <c r="AE34" i="5"/>
  <c r="AD34" i="5"/>
  <c r="AB34" i="5"/>
  <c r="Y34" i="5"/>
  <c r="X34" i="5"/>
  <c r="W34" i="5"/>
  <c r="V34" i="5"/>
  <c r="T34" i="5"/>
  <c r="Q34" i="5"/>
  <c r="P34" i="5"/>
  <c r="O34" i="5"/>
  <c r="N34" i="5"/>
  <c r="L34" i="5"/>
  <c r="I34" i="5"/>
  <c r="H34" i="5"/>
  <c r="D34" i="5"/>
  <c r="AO33" i="5"/>
  <c r="AN33" i="5"/>
  <c r="AM33" i="5"/>
  <c r="AL33" i="5"/>
  <c r="AJ33" i="5"/>
  <c r="AG33" i="5"/>
  <c r="AF33" i="5"/>
  <c r="AE33" i="5"/>
  <c r="AD33" i="5"/>
  <c r="AB33" i="5"/>
  <c r="Y33" i="5"/>
  <c r="X33" i="5"/>
  <c r="W33" i="5"/>
  <c r="V33" i="5"/>
  <c r="T33" i="5"/>
  <c r="Q33" i="5"/>
  <c r="P33" i="5"/>
  <c r="O33" i="5"/>
  <c r="N33" i="5"/>
  <c r="L33" i="5"/>
  <c r="I33" i="5"/>
  <c r="H33" i="5"/>
  <c r="D33" i="5"/>
  <c r="AO32" i="5"/>
  <c r="AN32" i="5"/>
  <c r="AM32" i="5"/>
  <c r="AL32" i="5"/>
  <c r="AJ32" i="5"/>
  <c r="AG32" i="5"/>
  <c r="AF32" i="5"/>
  <c r="AE32" i="5"/>
  <c r="AD32" i="5"/>
  <c r="AB32" i="5"/>
  <c r="Y32" i="5"/>
  <c r="X32" i="5"/>
  <c r="W32" i="5"/>
  <c r="V32" i="5"/>
  <c r="T32" i="5"/>
  <c r="Q32" i="5"/>
  <c r="P32" i="5"/>
  <c r="O32" i="5"/>
  <c r="N32" i="5"/>
  <c r="L32" i="5"/>
  <c r="I32" i="5"/>
  <c r="H32" i="5"/>
  <c r="D32" i="5"/>
  <c r="AO30" i="5"/>
  <c r="AN30" i="5"/>
  <c r="AM30" i="5"/>
  <c r="AL30" i="5"/>
  <c r="AJ30" i="5"/>
  <c r="AG30" i="5"/>
  <c r="AF30" i="5"/>
  <c r="AE30" i="5"/>
  <c r="AD30" i="5"/>
  <c r="AB30" i="5"/>
  <c r="Y30" i="5"/>
  <c r="X30" i="5"/>
  <c r="W30" i="5"/>
  <c r="V30" i="5"/>
  <c r="T30" i="5"/>
  <c r="Q30" i="5"/>
  <c r="P30" i="5"/>
  <c r="O30" i="5"/>
  <c r="N30" i="5"/>
  <c r="L30" i="5"/>
  <c r="I30" i="5"/>
  <c r="H30" i="5"/>
  <c r="D30" i="5"/>
  <c r="AO29" i="5"/>
  <c r="AN29" i="5"/>
  <c r="AM29" i="5"/>
  <c r="AL29" i="5"/>
  <c r="AG29" i="5"/>
  <c r="AF29" i="5"/>
  <c r="AE29" i="5"/>
  <c r="AD29" i="5"/>
  <c r="Y29" i="5"/>
  <c r="X29" i="5"/>
  <c r="W29" i="5"/>
  <c r="V29" i="5"/>
  <c r="Q29" i="5"/>
  <c r="P29" i="5"/>
  <c r="O29" i="5"/>
  <c r="N29" i="5"/>
  <c r="L29" i="5"/>
  <c r="I29" i="5"/>
  <c r="H29" i="5"/>
  <c r="D29" i="5"/>
  <c r="AO28" i="5"/>
  <c r="AN28" i="5"/>
  <c r="AM28" i="5"/>
  <c r="AL28" i="5"/>
  <c r="AJ28" i="5"/>
  <c r="AG28" i="5"/>
  <c r="AF28" i="5"/>
  <c r="AE28" i="5"/>
  <c r="AD28" i="5"/>
  <c r="AB28" i="5"/>
  <c r="Y28" i="5"/>
  <c r="X28" i="5"/>
  <c r="W28" i="5"/>
  <c r="V28" i="5"/>
  <c r="T28" i="5"/>
  <c r="Q28" i="5"/>
  <c r="P28" i="5"/>
  <c r="O28" i="5"/>
  <c r="N28" i="5"/>
  <c r="L28" i="5"/>
  <c r="I28" i="5"/>
  <c r="H28" i="5"/>
  <c r="D28" i="5"/>
  <c r="AO27" i="5"/>
  <c r="AN27" i="5"/>
  <c r="AM27" i="5"/>
  <c r="AL27" i="5"/>
  <c r="AJ27" i="5"/>
  <c r="AG27" i="5"/>
  <c r="AF27" i="5"/>
  <c r="AE27" i="5"/>
  <c r="AD27" i="5"/>
  <c r="AB27" i="5"/>
  <c r="Y27" i="5"/>
  <c r="X27" i="5"/>
  <c r="W27" i="5"/>
  <c r="V27" i="5"/>
  <c r="T27" i="5"/>
  <c r="Q27" i="5"/>
  <c r="P27" i="5"/>
  <c r="O27" i="5"/>
  <c r="N27" i="5"/>
  <c r="L27" i="5"/>
  <c r="I27" i="5"/>
  <c r="H27" i="5"/>
  <c r="D27" i="5"/>
  <c r="AO26" i="5"/>
  <c r="AN26" i="5"/>
  <c r="AM26" i="5"/>
  <c r="AL26" i="5"/>
  <c r="AJ26" i="5"/>
  <c r="AG26" i="5"/>
  <c r="AF26" i="5"/>
  <c r="AE26" i="5"/>
  <c r="AD26" i="5"/>
  <c r="AB26" i="5"/>
  <c r="Y26" i="5"/>
  <c r="X26" i="5"/>
  <c r="W26" i="5"/>
  <c r="V26" i="5"/>
  <c r="T26" i="5"/>
  <c r="Q26" i="5"/>
  <c r="P26" i="5"/>
  <c r="O26" i="5"/>
  <c r="N26" i="5"/>
  <c r="L26" i="5"/>
  <c r="I26" i="5"/>
  <c r="H26" i="5"/>
  <c r="D26" i="5"/>
  <c r="AO25" i="5"/>
  <c r="AN25" i="5"/>
  <c r="AM25" i="5"/>
  <c r="AL25" i="5"/>
  <c r="AJ25" i="5"/>
  <c r="AG25" i="5"/>
  <c r="AF25" i="5"/>
  <c r="AE25" i="5"/>
  <c r="AD25" i="5"/>
  <c r="AB25" i="5"/>
  <c r="Y25" i="5"/>
  <c r="X25" i="5"/>
  <c r="W25" i="5"/>
  <c r="V25" i="5"/>
  <c r="T25" i="5"/>
  <c r="Q25" i="5"/>
  <c r="P25" i="5"/>
  <c r="O25" i="5"/>
  <c r="N25" i="5"/>
  <c r="L25" i="5"/>
  <c r="I25" i="5"/>
  <c r="H25" i="5"/>
  <c r="D25" i="5"/>
  <c r="AO24" i="5"/>
  <c r="AN24" i="5"/>
  <c r="AM24" i="5"/>
  <c r="AL24" i="5"/>
  <c r="AJ24" i="5"/>
  <c r="AG24" i="5"/>
  <c r="AF24" i="5"/>
  <c r="AE24" i="5"/>
  <c r="AD24" i="5"/>
  <c r="AB24" i="5"/>
  <c r="Y24" i="5"/>
  <c r="X24" i="5"/>
  <c r="W24" i="5"/>
  <c r="V24" i="5"/>
  <c r="T24" i="5"/>
  <c r="Q24" i="5"/>
  <c r="P24" i="5"/>
  <c r="O24" i="5"/>
  <c r="N24" i="5"/>
  <c r="L24" i="5"/>
  <c r="I24" i="5"/>
  <c r="H24" i="5"/>
  <c r="D24" i="5"/>
  <c r="AI23" i="5"/>
  <c r="AH23" i="5"/>
  <c r="AA23" i="5"/>
  <c r="AE23" i="5" s="1"/>
  <c r="Z23" i="5"/>
  <c r="Y23" i="5"/>
  <c r="S23" i="5"/>
  <c r="V23" i="5" s="1"/>
  <c r="R23" i="5"/>
  <c r="Q23" i="5"/>
  <c r="K23" i="5"/>
  <c r="O23" i="5" s="1"/>
  <c r="J23" i="5"/>
  <c r="I23" i="5"/>
  <c r="G23" i="5"/>
  <c r="H23" i="5" s="1"/>
  <c r="F23" i="5"/>
  <c r="C23" i="5"/>
  <c r="D23" i="5" s="1"/>
  <c r="B23" i="5"/>
  <c r="AO22" i="5"/>
  <c r="AN22" i="5"/>
  <c r="AM22" i="5"/>
  <c r="AL22" i="5"/>
  <c r="AG22" i="5"/>
  <c r="AF22" i="5"/>
  <c r="AE22" i="5"/>
  <c r="AD22" i="5"/>
  <c r="Y22" i="5"/>
  <c r="X22" i="5"/>
  <c r="W22" i="5"/>
  <c r="V22" i="5"/>
  <c r="O22" i="5"/>
  <c r="N22" i="5"/>
  <c r="I22" i="5"/>
  <c r="AO21" i="5"/>
  <c r="AN21" i="5"/>
  <c r="AM21" i="5"/>
  <c r="AL21" i="5"/>
  <c r="AJ21" i="5"/>
  <c r="AG21" i="5"/>
  <c r="AF21" i="5"/>
  <c r="AE21" i="5"/>
  <c r="AD21" i="5"/>
  <c r="AB21" i="5"/>
  <c r="Y21" i="5"/>
  <c r="X21" i="5"/>
  <c r="W21" i="5"/>
  <c r="V21" i="5"/>
  <c r="T21" i="5"/>
  <c r="Q21" i="5"/>
  <c r="P21" i="5"/>
  <c r="O21" i="5"/>
  <c r="N21" i="5"/>
  <c r="L21" i="5"/>
  <c r="I21" i="5"/>
  <c r="H21" i="5"/>
  <c r="D21" i="5"/>
  <c r="AO20" i="5"/>
  <c r="AN20" i="5"/>
  <c r="AM20" i="5"/>
  <c r="AL20" i="5"/>
  <c r="AJ20" i="5"/>
  <c r="AG20" i="5"/>
  <c r="AF20" i="5"/>
  <c r="AE20" i="5"/>
  <c r="AD20" i="5"/>
  <c r="AB20" i="5"/>
  <c r="Y20" i="5"/>
  <c r="X20" i="5"/>
  <c r="W20" i="5"/>
  <c r="V20" i="5"/>
  <c r="T20" i="5"/>
  <c r="Q20" i="5"/>
  <c r="P20" i="5"/>
  <c r="O20" i="5"/>
  <c r="N20" i="5"/>
  <c r="L20" i="5"/>
  <c r="I20" i="5"/>
  <c r="H20" i="5"/>
  <c r="D20" i="5"/>
  <c r="AM19" i="5"/>
  <c r="AL19" i="5"/>
  <c r="AJ19" i="5"/>
  <c r="AF19" i="5"/>
  <c r="AE19" i="5"/>
  <c r="AD19" i="5"/>
  <c r="AN18" i="5"/>
  <c r="AL18" i="5"/>
  <c r="AJ18" i="5"/>
  <c r="AG18" i="5"/>
  <c r="AF18" i="5"/>
  <c r="AE18" i="5"/>
  <c r="AD18" i="5"/>
  <c r="AB18" i="5"/>
  <c r="T18" i="5"/>
  <c r="AO17" i="5"/>
  <c r="AN17" i="5"/>
  <c r="AM17" i="5"/>
  <c r="AL17" i="5"/>
  <c r="AJ17" i="5"/>
  <c r="AG17" i="5"/>
  <c r="AF17" i="5"/>
  <c r="AE17" i="5"/>
  <c r="AD17" i="5"/>
  <c r="AB17" i="5"/>
  <c r="Y17" i="5"/>
  <c r="X17" i="5"/>
  <c r="W17" i="5"/>
  <c r="V17" i="5"/>
  <c r="T17" i="5"/>
  <c r="Q17" i="5"/>
  <c r="P17" i="5"/>
  <c r="O17" i="5"/>
  <c r="N17" i="5"/>
  <c r="L17" i="5"/>
  <c r="I17" i="5"/>
  <c r="H17" i="5"/>
  <c r="D17" i="5"/>
  <c r="AI16" i="5"/>
  <c r="AH16" i="5"/>
  <c r="AA16" i="5"/>
  <c r="Z16" i="5"/>
  <c r="Z31" i="5" s="1"/>
  <c r="Z41" i="5" s="1"/>
  <c r="S16" i="5"/>
  <c r="Y16" i="5" s="1"/>
  <c r="R16" i="5"/>
  <c r="K16" i="5"/>
  <c r="Q16" i="5" s="1"/>
  <c r="J16" i="5"/>
  <c r="J31" i="5" s="1"/>
  <c r="J41" i="5" s="1"/>
  <c r="G16" i="5"/>
  <c r="I16" i="5" s="1"/>
  <c r="F16" i="5"/>
  <c r="F31" i="5" s="1"/>
  <c r="F41" i="5" s="1"/>
  <c r="H41" i="5" s="1"/>
  <c r="C16" i="5"/>
  <c r="C31" i="5" s="1"/>
  <c r="B16" i="5"/>
  <c r="B31" i="5" s="1"/>
  <c r="B41" i="5" s="1"/>
  <c r="E31" i="6" l="1"/>
  <c r="E36" i="6"/>
  <c r="K41" i="6"/>
  <c r="M36" i="6" s="1"/>
  <c r="AD31" i="6"/>
  <c r="D31" i="6"/>
  <c r="Q31" i="6"/>
  <c r="L31" i="6"/>
  <c r="AF31" i="6"/>
  <c r="AK31" i="6"/>
  <c r="AK36" i="6"/>
  <c r="AK16" i="6"/>
  <c r="E23" i="6"/>
  <c r="E16" i="6"/>
  <c r="AK23" i="6"/>
  <c r="AG31" i="6"/>
  <c r="AB31" i="6"/>
  <c r="AM31" i="6"/>
  <c r="AA41" i="6"/>
  <c r="AC36" i="6" s="1"/>
  <c r="U42" i="6"/>
  <c r="U41" i="6"/>
  <c r="U28" i="6"/>
  <c r="U27" i="6"/>
  <c r="U26" i="6"/>
  <c r="U24" i="6"/>
  <c r="U20" i="6"/>
  <c r="X41" i="6"/>
  <c r="T41" i="6"/>
  <c r="U39" i="6"/>
  <c r="U37" i="6"/>
  <c r="U29" i="6"/>
  <c r="U17" i="6"/>
  <c r="U22" i="6"/>
  <c r="V41" i="6"/>
  <c r="U40" i="6"/>
  <c r="U38" i="6"/>
  <c r="U35" i="6"/>
  <c r="U34" i="6"/>
  <c r="U33" i="6"/>
  <c r="U32" i="6"/>
  <c r="U30" i="6"/>
  <c r="U18" i="6"/>
  <c r="U25" i="6"/>
  <c r="U21" i="6"/>
  <c r="U19" i="6"/>
  <c r="Q41" i="6"/>
  <c r="M42" i="6"/>
  <c r="L41" i="6"/>
  <c r="M34" i="6"/>
  <c r="M32" i="6"/>
  <c r="M22" i="6"/>
  <c r="M26" i="6"/>
  <c r="O41" i="6"/>
  <c r="M28" i="6"/>
  <c r="M25" i="6"/>
  <c r="N41" i="6"/>
  <c r="M39" i="6"/>
  <c r="M20" i="6"/>
  <c r="D41" i="6"/>
  <c r="E35" i="6"/>
  <c r="E34" i="6"/>
  <c r="E33" i="6"/>
  <c r="E32" i="6"/>
  <c r="E30" i="6"/>
  <c r="E28" i="6"/>
  <c r="E27" i="6"/>
  <c r="E26" i="6"/>
  <c r="E25" i="6"/>
  <c r="E24" i="6"/>
  <c r="E37" i="6"/>
  <c r="E29" i="6"/>
  <c r="E42" i="6"/>
  <c r="E41" i="6"/>
  <c r="E40" i="6"/>
  <c r="E39" i="6"/>
  <c r="E22" i="6"/>
  <c r="E17" i="6"/>
  <c r="E20" i="6"/>
  <c r="E21" i="6"/>
  <c r="U23" i="6"/>
  <c r="AG41" i="6"/>
  <c r="AC41" i="6"/>
  <c r="AC37" i="6"/>
  <c r="AC29" i="6"/>
  <c r="AF41" i="6"/>
  <c r="AB41" i="6"/>
  <c r="AC35" i="6"/>
  <c r="AC34" i="6"/>
  <c r="AC33" i="6"/>
  <c r="AC32" i="6"/>
  <c r="AC30" i="6"/>
  <c r="AC22" i="6"/>
  <c r="AC18" i="6"/>
  <c r="AC28" i="6"/>
  <c r="AC24" i="6"/>
  <c r="AC42" i="6"/>
  <c r="AE41" i="6"/>
  <c r="AC38" i="6"/>
  <c r="AC27" i="6"/>
  <c r="AC26" i="6"/>
  <c r="AC25" i="6"/>
  <c r="AC21" i="6"/>
  <c r="AD41" i="6"/>
  <c r="AC40" i="6"/>
  <c r="AC39" i="6"/>
  <c r="AC19" i="6"/>
  <c r="AC17" i="6"/>
  <c r="AC20" i="6"/>
  <c r="U16" i="6"/>
  <c r="AC31" i="6"/>
  <c r="AK42" i="6"/>
  <c r="AO41" i="6"/>
  <c r="AK41" i="6"/>
  <c r="AK38" i="6"/>
  <c r="AK28" i="6"/>
  <c r="AK27" i="6"/>
  <c r="AK26" i="6"/>
  <c r="AK25" i="6"/>
  <c r="AK22" i="6"/>
  <c r="AK21" i="6"/>
  <c r="AN41" i="6"/>
  <c r="AJ41" i="6"/>
  <c r="AK39" i="6"/>
  <c r="AK17" i="6"/>
  <c r="AM41" i="6"/>
  <c r="AL41" i="6"/>
  <c r="AK40" i="6"/>
  <c r="AK37" i="6"/>
  <c r="AK35" i="6"/>
  <c r="AK34" i="6"/>
  <c r="AK33" i="6"/>
  <c r="AK32" i="6"/>
  <c r="AK30" i="6"/>
  <c r="AK29" i="6"/>
  <c r="AK18" i="6"/>
  <c r="AK24" i="6"/>
  <c r="AK20" i="6"/>
  <c r="AK19" i="6"/>
  <c r="U31" i="6"/>
  <c r="AC16" i="6"/>
  <c r="M16" i="6"/>
  <c r="AC23" i="6"/>
  <c r="M23" i="6"/>
  <c r="AJ40" i="5"/>
  <c r="AI31" i="5"/>
  <c r="AH31" i="5"/>
  <c r="AH41" i="5" s="1"/>
  <c r="AF40" i="5"/>
  <c r="AO40" i="5"/>
  <c r="AB40" i="5"/>
  <c r="AM40" i="5"/>
  <c r="AM23" i="5"/>
  <c r="AO23" i="5"/>
  <c r="AE40" i="5"/>
  <c r="X40" i="5"/>
  <c r="AN40" i="5"/>
  <c r="AG23" i="5"/>
  <c r="R31" i="5"/>
  <c r="R41" i="5" s="1"/>
  <c r="AG16" i="5"/>
  <c r="D31" i="5"/>
  <c r="C41" i="5"/>
  <c r="E31" i="5"/>
  <c r="AI41" i="5"/>
  <c r="AK16" i="5" s="1"/>
  <c r="AM16" i="5"/>
  <c r="E16" i="5"/>
  <c r="AO16" i="5"/>
  <c r="W23" i="5"/>
  <c r="N16" i="5"/>
  <c r="V16" i="5"/>
  <c r="AD16" i="5"/>
  <c r="AL16" i="5"/>
  <c r="L23" i="5"/>
  <c r="P23" i="5"/>
  <c r="T23" i="5"/>
  <c r="X23" i="5"/>
  <c r="AB23" i="5"/>
  <c r="AF23" i="5"/>
  <c r="AJ23" i="5"/>
  <c r="AN23" i="5"/>
  <c r="Q40" i="5"/>
  <c r="Y40" i="5"/>
  <c r="AG40" i="5"/>
  <c r="W16" i="5"/>
  <c r="O16" i="5"/>
  <c r="D16" i="5"/>
  <c r="H16" i="5"/>
  <c r="L16" i="5"/>
  <c r="P16" i="5"/>
  <c r="T16" i="5"/>
  <c r="X16" i="5"/>
  <c r="AB16" i="5"/>
  <c r="AF16" i="5"/>
  <c r="AJ16" i="5"/>
  <c r="AN16" i="5"/>
  <c r="N23" i="5"/>
  <c r="AD23" i="5"/>
  <c r="AL23" i="5"/>
  <c r="G31" i="5"/>
  <c r="K31" i="5"/>
  <c r="S31" i="5"/>
  <c r="AA31" i="5"/>
  <c r="AM31" i="5" s="1"/>
  <c r="AE16" i="5"/>
  <c r="AO39" i="3"/>
  <c r="AN38" i="3"/>
  <c r="AO38" i="3"/>
  <c r="S40" i="3"/>
  <c r="R40" i="3"/>
  <c r="AA40" i="3"/>
  <c r="Z40" i="3"/>
  <c r="M40" i="6" l="1"/>
  <c r="M27" i="6"/>
  <c r="M21" i="6"/>
  <c r="M30" i="6"/>
  <c r="M35" i="6"/>
  <c r="M41" i="6"/>
  <c r="Y41" i="6"/>
  <c r="M31" i="6"/>
  <c r="M17" i="6"/>
  <c r="M24" i="6"/>
  <c r="M37" i="6"/>
  <c r="M29" i="6"/>
  <c r="M33" i="6"/>
  <c r="P41" i="6"/>
  <c r="W41" i="6"/>
  <c r="AJ31" i="5"/>
  <c r="AO31" i="5"/>
  <c r="X31" i="5"/>
  <c r="T31" i="5"/>
  <c r="W31" i="5"/>
  <c r="S41" i="5"/>
  <c r="AN41" i="5" s="1"/>
  <c r="V31" i="5"/>
  <c r="Y31" i="5"/>
  <c r="AL31" i="5"/>
  <c r="AN31" i="5"/>
  <c r="P31" i="5"/>
  <c r="L31" i="5"/>
  <c r="O31" i="5"/>
  <c r="K41" i="5"/>
  <c r="N31" i="5"/>
  <c r="Q31" i="5"/>
  <c r="M31" i="5"/>
  <c r="AK42" i="5"/>
  <c r="AK41" i="5"/>
  <c r="AK38" i="5"/>
  <c r="AJ41" i="5"/>
  <c r="AK39" i="5"/>
  <c r="AK37" i="5"/>
  <c r="AK36" i="5"/>
  <c r="AK27" i="5"/>
  <c r="AK26" i="5"/>
  <c r="AK25" i="5"/>
  <c r="AK24" i="5"/>
  <c r="AK22" i="5"/>
  <c r="AK18" i="5"/>
  <c r="AK28" i="5"/>
  <c r="AK23" i="5"/>
  <c r="AK21" i="5"/>
  <c r="AK20" i="5"/>
  <c r="AK19" i="5"/>
  <c r="AK40" i="5"/>
  <c r="AK35" i="5"/>
  <c r="AK34" i="5"/>
  <c r="AK33" i="5"/>
  <c r="AK32" i="5"/>
  <c r="AK30" i="5"/>
  <c r="AK29" i="5"/>
  <c r="AK17" i="5"/>
  <c r="H31" i="5"/>
  <c r="I31" i="5"/>
  <c r="AK31" i="5"/>
  <c r="D41" i="5"/>
  <c r="E29" i="5"/>
  <c r="E21" i="5"/>
  <c r="E20" i="5"/>
  <c r="E35" i="5"/>
  <c r="E34" i="5"/>
  <c r="E33" i="5"/>
  <c r="E32" i="5"/>
  <c r="E30" i="5"/>
  <c r="E22" i="5"/>
  <c r="E39" i="5"/>
  <c r="E37" i="5"/>
  <c r="E36" i="5"/>
  <c r="E23" i="5"/>
  <c r="E17" i="5"/>
  <c r="E42" i="5"/>
  <c r="E41" i="5"/>
  <c r="E40" i="5"/>
  <c r="E28" i="5"/>
  <c r="E27" i="5"/>
  <c r="E26" i="5"/>
  <c r="E25" i="5"/>
  <c r="E24" i="5"/>
  <c r="AF31" i="5"/>
  <c r="AB31" i="5"/>
  <c r="AE31" i="5"/>
  <c r="AA41" i="5"/>
  <c r="AD31" i="5"/>
  <c r="AG31" i="5"/>
  <c r="AE38" i="3"/>
  <c r="AL41" i="5" l="1"/>
  <c r="AG41" i="5"/>
  <c r="AC41" i="5"/>
  <c r="AC27" i="5"/>
  <c r="AC26" i="5"/>
  <c r="AC25" i="5"/>
  <c r="AC24" i="5"/>
  <c r="AC21" i="5"/>
  <c r="AF41" i="5"/>
  <c r="AB41" i="5"/>
  <c r="AC36" i="5"/>
  <c r="AC35" i="5"/>
  <c r="AC34" i="5"/>
  <c r="AC33" i="5"/>
  <c r="AC32" i="5"/>
  <c r="AC30" i="5"/>
  <c r="AC29" i="5"/>
  <c r="AC23" i="5"/>
  <c r="AC42" i="5"/>
  <c r="AE41" i="5"/>
  <c r="AC17" i="5"/>
  <c r="AD41" i="5"/>
  <c r="AC40" i="5"/>
  <c r="AC39" i="5"/>
  <c r="AC38" i="5"/>
  <c r="AC37" i="5"/>
  <c r="AC22" i="5"/>
  <c r="AC28" i="5"/>
  <c r="AC20" i="5"/>
  <c r="AC19" i="5"/>
  <c r="AC18" i="5"/>
  <c r="AC16" i="5"/>
  <c r="AC31" i="5"/>
  <c r="U31" i="5"/>
  <c r="AO41" i="5"/>
  <c r="Q41" i="5"/>
  <c r="M41" i="5"/>
  <c r="M36" i="5"/>
  <c r="M29" i="5"/>
  <c r="M28" i="5"/>
  <c r="M24" i="5"/>
  <c r="M17" i="5"/>
  <c r="M42" i="5"/>
  <c r="P41" i="5"/>
  <c r="L41" i="5"/>
  <c r="M35" i="5"/>
  <c r="M34" i="5"/>
  <c r="M33" i="5"/>
  <c r="M32" i="5"/>
  <c r="M30" i="5"/>
  <c r="M23" i="5"/>
  <c r="O41" i="5"/>
  <c r="M39" i="5"/>
  <c r="M37" i="5"/>
  <c r="N41" i="5"/>
  <c r="M22" i="5"/>
  <c r="M27" i="5"/>
  <c r="M26" i="5"/>
  <c r="M25" i="5"/>
  <c r="M21" i="5"/>
  <c r="M20" i="5"/>
  <c r="M16" i="5"/>
  <c r="M40" i="5"/>
  <c r="AM41" i="5"/>
  <c r="U42" i="5"/>
  <c r="Y41" i="5"/>
  <c r="U41" i="5"/>
  <c r="U39" i="5"/>
  <c r="U38" i="5"/>
  <c r="U22" i="5"/>
  <c r="X41" i="5"/>
  <c r="T41" i="5"/>
  <c r="U37" i="5"/>
  <c r="U36" i="5"/>
  <c r="U23" i="5"/>
  <c r="U21" i="5"/>
  <c r="U20" i="5"/>
  <c r="W41" i="5"/>
  <c r="U29" i="5"/>
  <c r="U28" i="5"/>
  <c r="U27" i="5"/>
  <c r="U26" i="5"/>
  <c r="U25" i="5"/>
  <c r="U24" i="5"/>
  <c r="U19" i="5"/>
  <c r="U18" i="5"/>
  <c r="V41" i="5"/>
  <c r="U40" i="5"/>
  <c r="U35" i="5"/>
  <c r="U34" i="5"/>
  <c r="U33" i="5"/>
  <c r="U32" i="5"/>
  <c r="U30" i="5"/>
  <c r="U17" i="5"/>
  <c r="U16" i="5"/>
  <c r="AO40" i="4"/>
  <c r="AN40" i="4"/>
  <c r="AM40" i="4"/>
  <c r="AL40" i="4"/>
  <c r="AJ40" i="4"/>
  <c r="AG40" i="4"/>
  <c r="AF40" i="4"/>
  <c r="AE40" i="4"/>
  <c r="AD40" i="4"/>
  <c r="AB40" i="4"/>
  <c r="Y40" i="4"/>
  <c r="X40" i="4"/>
  <c r="W40" i="4"/>
  <c r="V40" i="4"/>
  <c r="T40" i="4"/>
  <c r="Q40" i="4"/>
  <c r="O40" i="4"/>
  <c r="N40" i="4"/>
  <c r="L40" i="4"/>
  <c r="I39" i="4"/>
  <c r="AI38" i="4"/>
  <c r="AN38" i="4" s="1"/>
  <c r="AH38" i="4"/>
  <c r="AA38" i="4"/>
  <c r="AF38" i="4" s="1"/>
  <c r="Z38" i="4"/>
  <c r="S38" i="4"/>
  <c r="X38" i="4" s="1"/>
  <c r="R38" i="4"/>
  <c r="K38" i="4"/>
  <c r="P38" i="4" s="1"/>
  <c r="J38" i="4"/>
  <c r="G38" i="4"/>
  <c r="H38" i="4" s="1"/>
  <c r="F38" i="4"/>
  <c r="D38" i="4"/>
  <c r="AO37" i="4"/>
  <c r="AN37" i="4"/>
  <c r="AM37" i="4"/>
  <c r="AL37" i="4"/>
  <c r="AJ37" i="4"/>
  <c r="AG37" i="4"/>
  <c r="AF37" i="4"/>
  <c r="AE37" i="4"/>
  <c r="AD37" i="4"/>
  <c r="AB37" i="4"/>
  <c r="Y37" i="4"/>
  <c r="X37" i="4"/>
  <c r="W37" i="4"/>
  <c r="V37" i="4"/>
  <c r="T37" i="4"/>
  <c r="Q37" i="4"/>
  <c r="P37" i="4"/>
  <c r="O37" i="4"/>
  <c r="N37" i="4"/>
  <c r="L37" i="4"/>
  <c r="I37" i="4"/>
  <c r="H37" i="4"/>
  <c r="D37" i="4"/>
  <c r="AO36" i="4"/>
  <c r="AN36" i="4"/>
  <c r="AM36" i="4"/>
  <c r="AL36" i="4"/>
  <c r="AJ36" i="4"/>
  <c r="AG36" i="4"/>
  <c r="AF36" i="4"/>
  <c r="AE36" i="4"/>
  <c r="AD36" i="4"/>
  <c r="AB36" i="4"/>
  <c r="Y36" i="4"/>
  <c r="X36" i="4"/>
  <c r="W36" i="4"/>
  <c r="V36" i="4"/>
  <c r="T36" i="4"/>
  <c r="Q36" i="4"/>
  <c r="O36" i="4"/>
  <c r="N36" i="4"/>
  <c r="L36" i="4"/>
  <c r="I36" i="4"/>
  <c r="H36" i="4"/>
  <c r="AM35" i="4"/>
  <c r="AL35" i="4"/>
  <c r="AF35" i="4"/>
  <c r="AE35" i="4"/>
  <c r="AD35" i="4"/>
  <c r="Y35" i="4"/>
  <c r="W35" i="4"/>
  <c r="V35" i="4"/>
  <c r="O35" i="4"/>
  <c r="N35" i="4"/>
  <c r="L35" i="4"/>
  <c r="AO34" i="4"/>
  <c r="AN34" i="4"/>
  <c r="AM34" i="4"/>
  <c r="AL34" i="4"/>
  <c r="AJ34" i="4"/>
  <c r="AG34" i="4"/>
  <c r="AF34" i="4"/>
  <c r="AE34" i="4"/>
  <c r="AD34" i="4"/>
  <c r="AB34" i="4"/>
  <c r="Y34" i="4"/>
  <c r="X34" i="4"/>
  <c r="W34" i="4"/>
  <c r="V34" i="4"/>
  <c r="T34" i="4"/>
  <c r="Q34" i="4"/>
  <c r="P34" i="4"/>
  <c r="O34" i="4"/>
  <c r="N34" i="4"/>
  <c r="L34" i="4"/>
  <c r="I34" i="4"/>
  <c r="H34" i="4"/>
  <c r="D34" i="4"/>
  <c r="AO33" i="4"/>
  <c r="AN33" i="4"/>
  <c r="AM33" i="4"/>
  <c r="AL33" i="4"/>
  <c r="AJ33" i="4"/>
  <c r="AG33" i="4"/>
  <c r="AF33" i="4"/>
  <c r="AE33" i="4"/>
  <c r="AD33" i="4"/>
  <c r="AB33" i="4"/>
  <c r="Y33" i="4"/>
  <c r="X33" i="4"/>
  <c r="W33" i="4"/>
  <c r="V33" i="4"/>
  <c r="T33" i="4"/>
  <c r="Q33" i="4"/>
  <c r="P33" i="4"/>
  <c r="O33" i="4"/>
  <c r="N33" i="4"/>
  <c r="L33" i="4"/>
  <c r="I33" i="4"/>
  <c r="H33" i="4"/>
  <c r="D33" i="4"/>
  <c r="AO32" i="4"/>
  <c r="AN32" i="4"/>
  <c r="AM32" i="4"/>
  <c r="AL32" i="4"/>
  <c r="AJ32" i="4"/>
  <c r="AG32" i="4"/>
  <c r="AF32" i="4"/>
  <c r="AE32" i="4"/>
  <c r="AD32" i="4"/>
  <c r="AB32" i="4"/>
  <c r="Y32" i="4"/>
  <c r="X32" i="4"/>
  <c r="W32" i="4"/>
  <c r="V32" i="4"/>
  <c r="T32" i="4"/>
  <c r="Q32" i="4"/>
  <c r="P32" i="4"/>
  <c r="O32" i="4"/>
  <c r="N32" i="4"/>
  <c r="L32" i="4"/>
  <c r="I32" i="4"/>
  <c r="H32" i="4"/>
  <c r="D32" i="4"/>
  <c r="AO31" i="4"/>
  <c r="AN31" i="4"/>
  <c r="AM31" i="4"/>
  <c r="AL31" i="4"/>
  <c r="AJ31" i="4"/>
  <c r="AG31" i="4"/>
  <c r="AF31" i="4"/>
  <c r="AE31" i="4"/>
  <c r="AD31" i="4"/>
  <c r="AB31" i="4"/>
  <c r="Y31" i="4"/>
  <c r="X31" i="4"/>
  <c r="W31" i="4"/>
  <c r="V31" i="4"/>
  <c r="T31" i="4"/>
  <c r="Q31" i="4"/>
  <c r="P31" i="4"/>
  <c r="O31" i="4"/>
  <c r="N31" i="4"/>
  <c r="L31" i="4"/>
  <c r="I31" i="4"/>
  <c r="H31" i="4"/>
  <c r="D31" i="4"/>
  <c r="AO29" i="4"/>
  <c r="AN29" i="4"/>
  <c r="AM29" i="4"/>
  <c r="AL29" i="4"/>
  <c r="AJ29" i="4"/>
  <c r="AG29" i="4"/>
  <c r="AF29" i="4"/>
  <c r="AE29" i="4"/>
  <c r="AD29" i="4"/>
  <c r="AB29" i="4"/>
  <c r="Y29" i="4"/>
  <c r="X29" i="4"/>
  <c r="W29" i="4"/>
  <c r="V29" i="4"/>
  <c r="T29" i="4"/>
  <c r="Q29" i="4"/>
  <c r="P29" i="4"/>
  <c r="O29" i="4"/>
  <c r="N29" i="4"/>
  <c r="L29" i="4"/>
  <c r="I29" i="4"/>
  <c r="H29" i="4"/>
  <c r="D29" i="4"/>
  <c r="AO28" i="4"/>
  <c r="AN28" i="4"/>
  <c r="AM28" i="4"/>
  <c r="AL28" i="4"/>
  <c r="AG28" i="4"/>
  <c r="AF28" i="4"/>
  <c r="AE28" i="4"/>
  <c r="AD28" i="4"/>
  <c r="Y28" i="4"/>
  <c r="X28" i="4"/>
  <c r="W28" i="4"/>
  <c r="V28" i="4"/>
  <c r="T28" i="4"/>
  <c r="Q28" i="4"/>
  <c r="P28" i="4"/>
  <c r="O28" i="4"/>
  <c r="N28" i="4"/>
  <c r="L28" i="4"/>
  <c r="I28" i="4"/>
  <c r="H28" i="4"/>
  <c r="D28" i="4"/>
  <c r="AO27" i="4"/>
  <c r="AN27" i="4"/>
  <c r="AM27" i="4"/>
  <c r="AL27" i="4"/>
  <c r="AJ27" i="4"/>
  <c r="AG27" i="4"/>
  <c r="AF27" i="4"/>
  <c r="AE27" i="4"/>
  <c r="AD27" i="4"/>
  <c r="AB27" i="4"/>
  <c r="Y27" i="4"/>
  <c r="X27" i="4"/>
  <c r="W27" i="4"/>
  <c r="V27" i="4"/>
  <c r="T27" i="4"/>
  <c r="Q27" i="4"/>
  <c r="P27" i="4"/>
  <c r="O27" i="4"/>
  <c r="N27" i="4"/>
  <c r="L27" i="4"/>
  <c r="I27" i="4"/>
  <c r="H27" i="4"/>
  <c r="D27" i="4"/>
  <c r="AO26" i="4"/>
  <c r="AN26" i="4"/>
  <c r="AM26" i="4"/>
  <c r="AL26" i="4"/>
  <c r="AJ26" i="4"/>
  <c r="AG26" i="4"/>
  <c r="AF26" i="4"/>
  <c r="AE26" i="4"/>
  <c r="AD26" i="4"/>
  <c r="AB26" i="4"/>
  <c r="Y26" i="4"/>
  <c r="X26" i="4"/>
  <c r="W26" i="4"/>
  <c r="V26" i="4"/>
  <c r="T26" i="4"/>
  <c r="Q26" i="4"/>
  <c r="P26" i="4"/>
  <c r="O26" i="4"/>
  <c r="N26" i="4"/>
  <c r="L26" i="4"/>
  <c r="I26" i="4"/>
  <c r="H26" i="4"/>
  <c r="D26" i="4"/>
  <c r="AO25" i="4"/>
  <c r="AN25" i="4"/>
  <c r="AM25" i="4"/>
  <c r="AL25" i="4"/>
  <c r="AJ25" i="4"/>
  <c r="AG25" i="4"/>
  <c r="AF25" i="4"/>
  <c r="AE25" i="4"/>
  <c r="AD25" i="4"/>
  <c r="AB25" i="4"/>
  <c r="Y25" i="4"/>
  <c r="X25" i="4"/>
  <c r="W25" i="4"/>
  <c r="V25" i="4"/>
  <c r="T25" i="4"/>
  <c r="Q25" i="4"/>
  <c r="P25" i="4"/>
  <c r="O25" i="4"/>
  <c r="N25" i="4"/>
  <c r="L25" i="4"/>
  <c r="I25" i="4"/>
  <c r="H25" i="4"/>
  <c r="D25" i="4"/>
  <c r="AO24" i="4"/>
  <c r="AN24" i="4"/>
  <c r="AM24" i="4"/>
  <c r="AL24" i="4"/>
  <c r="AJ24" i="4"/>
  <c r="AG24" i="4"/>
  <c r="AF24" i="4"/>
  <c r="AE24" i="4"/>
  <c r="AD24" i="4"/>
  <c r="AB24" i="4"/>
  <c r="Y24" i="4"/>
  <c r="X24" i="4"/>
  <c r="W24" i="4"/>
  <c r="V24" i="4"/>
  <c r="T24" i="4"/>
  <c r="Q24" i="4"/>
  <c r="P24" i="4"/>
  <c r="O24" i="4"/>
  <c r="N24" i="4"/>
  <c r="L24" i="4"/>
  <c r="I24" i="4"/>
  <c r="H24" i="4"/>
  <c r="D24" i="4"/>
  <c r="AO23" i="4"/>
  <c r="AN23" i="4"/>
  <c r="AM23" i="4"/>
  <c r="AL23" i="4"/>
  <c r="AJ23" i="4"/>
  <c r="AG23" i="4"/>
  <c r="AF23" i="4"/>
  <c r="AE23" i="4"/>
  <c r="AD23" i="4"/>
  <c r="AB23" i="4"/>
  <c r="Y23" i="4"/>
  <c r="X23" i="4"/>
  <c r="W23" i="4"/>
  <c r="V23" i="4"/>
  <c r="T23" i="4"/>
  <c r="Q23" i="4"/>
  <c r="P23" i="4"/>
  <c r="O23" i="4"/>
  <c r="N23" i="4"/>
  <c r="L23" i="4"/>
  <c r="I23" i="4"/>
  <c r="H23" i="4"/>
  <c r="D23" i="4"/>
  <c r="AO22" i="4"/>
  <c r="AN22" i="4"/>
  <c r="AL22" i="4"/>
  <c r="AJ22" i="4"/>
  <c r="AI22" i="4"/>
  <c r="AM22" i="4" s="1"/>
  <c r="AH22" i="4"/>
  <c r="AG22" i="4"/>
  <c r="AF22" i="4"/>
  <c r="AD22" i="4"/>
  <c r="AB22" i="4"/>
  <c r="AA22" i="4"/>
  <c r="AE22" i="4" s="1"/>
  <c r="Z22" i="4"/>
  <c r="Y22" i="4"/>
  <c r="X22" i="4"/>
  <c r="V22" i="4"/>
  <c r="T22" i="4"/>
  <c r="S22" i="4"/>
  <c r="W22" i="4" s="1"/>
  <c r="R22" i="4"/>
  <c r="Q22" i="4"/>
  <c r="P22" i="4"/>
  <c r="N22" i="4"/>
  <c r="L22" i="4"/>
  <c r="K22" i="4"/>
  <c r="O22" i="4" s="1"/>
  <c r="J22" i="4"/>
  <c r="I22" i="4"/>
  <c r="H22" i="4"/>
  <c r="G22" i="4"/>
  <c r="F22" i="4"/>
  <c r="C22" i="4"/>
  <c r="B22" i="4"/>
  <c r="D22" i="4" s="1"/>
  <c r="AO21" i="4"/>
  <c r="AN21" i="4"/>
  <c r="AM21" i="4"/>
  <c r="AL21" i="4"/>
  <c r="AG21" i="4"/>
  <c r="AF21" i="4"/>
  <c r="AE21" i="4"/>
  <c r="AD21" i="4"/>
  <c r="Y21" i="4"/>
  <c r="X21" i="4"/>
  <c r="W21" i="4"/>
  <c r="V21" i="4"/>
  <c r="O21" i="4"/>
  <c r="N21" i="4"/>
  <c r="I21" i="4"/>
  <c r="AO20" i="4"/>
  <c r="AN20" i="4"/>
  <c r="AM20" i="4"/>
  <c r="AL20" i="4"/>
  <c r="AJ20" i="4"/>
  <c r="AG20" i="4"/>
  <c r="AF20" i="4"/>
  <c r="AE20" i="4"/>
  <c r="AD20" i="4"/>
  <c r="AB20" i="4"/>
  <c r="Y20" i="4"/>
  <c r="X20" i="4"/>
  <c r="W20" i="4"/>
  <c r="V20" i="4"/>
  <c r="T20" i="4"/>
  <c r="Q20" i="4"/>
  <c r="P20" i="4"/>
  <c r="O20" i="4"/>
  <c r="N20" i="4"/>
  <c r="L20" i="4"/>
  <c r="I20" i="4"/>
  <c r="H20" i="4"/>
  <c r="D20" i="4"/>
  <c r="AO19" i="4"/>
  <c r="AN19" i="4"/>
  <c r="AM19" i="4"/>
  <c r="AL19" i="4"/>
  <c r="AJ19" i="4"/>
  <c r="AG19" i="4"/>
  <c r="AF19" i="4"/>
  <c r="AE19" i="4"/>
  <c r="AD19" i="4"/>
  <c r="AB19" i="4"/>
  <c r="Y19" i="4"/>
  <c r="X19" i="4"/>
  <c r="W19" i="4"/>
  <c r="V19" i="4"/>
  <c r="T19" i="4"/>
  <c r="Q19" i="4"/>
  <c r="P19" i="4"/>
  <c r="O19" i="4"/>
  <c r="N19" i="4"/>
  <c r="L19" i="4"/>
  <c r="I19" i="4"/>
  <c r="H19" i="4"/>
  <c r="D19" i="4"/>
  <c r="AO18" i="4"/>
  <c r="AN18" i="4"/>
  <c r="AM18" i="4"/>
  <c r="AL18" i="4"/>
  <c r="AJ18" i="4"/>
  <c r="AF18" i="4"/>
  <c r="AD18" i="4"/>
  <c r="AJ17" i="4"/>
  <c r="AB17" i="4"/>
  <c r="S17" i="4"/>
  <c r="AN17" i="4" s="1"/>
  <c r="R17" i="4"/>
  <c r="AO16" i="4"/>
  <c r="AN16" i="4"/>
  <c r="AM16" i="4"/>
  <c r="AL16" i="4"/>
  <c r="AJ16" i="4"/>
  <c r="AG16" i="4"/>
  <c r="AF16" i="4"/>
  <c r="AE16" i="4"/>
  <c r="AD16" i="4"/>
  <c r="AB16" i="4"/>
  <c r="Y16" i="4"/>
  <c r="X16" i="4"/>
  <c r="W16" i="4"/>
  <c r="V16" i="4"/>
  <c r="T16" i="4"/>
  <c r="Q16" i="4"/>
  <c r="P16" i="4"/>
  <c r="O16" i="4"/>
  <c r="N16" i="4"/>
  <c r="L16" i="4"/>
  <c r="I16" i="4"/>
  <c r="H16" i="4"/>
  <c r="D16" i="4"/>
  <c r="AI15" i="4"/>
  <c r="AO15" i="4" s="1"/>
  <c r="AH15" i="4"/>
  <c r="AH30" i="4" s="1"/>
  <c r="AH39" i="4" s="1"/>
  <c r="AA15" i="4"/>
  <c r="AG15" i="4" s="1"/>
  <c r="Z15" i="4"/>
  <c r="Z30" i="4" s="1"/>
  <c r="Z39" i="4" s="1"/>
  <c r="S15" i="4"/>
  <c r="Y15" i="4" s="1"/>
  <c r="R15" i="4"/>
  <c r="R30" i="4" s="1"/>
  <c r="R39" i="4" s="1"/>
  <c r="K15" i="4"/>
  <c r="J15" i="4"/>
  <c r="J30" i="4" s="1"/>
  <c r="J39" i="4" s="1"/>
  <c r="G15" i="4"/>
  <c r="F15" i="4"/>
  <c r="F30" i="4" s="1"/>
  <c r="F39" i="4" s="1"/>
  <c r="H39" i="4" s="1"/>
  <c r="C15" i="4"/>
  <c r="B15" i="4"/>
  <c r="B30" i="4" s="1"/>
  <c r="B39" i="4" s="1"/>
  <c r="G30" i="4" l="1"/>
  <c r="H15" i="4"/>
  <c r="C30" i="4"/>
  <c r="D15" i="4"/>
  <c r="I15" i="4"/>
  <c r="K30" i="4"/>
  <c r="P15" i="4"/>
  <c r="L15" i="4"/>
  <c r="O15" i="4"/>
  <c r="N15" i="4"/>
  <c r="Q15" i="4"/>
  <c r="V15" i="4"/>
  <c r="AD15" i="4"/>
  <c r="AL15" i="4"/>
  <c r="AE17" i="4"/>
  <c r="AL17" i="4"/>
  <c r="I38" i="4"/>
  <c r="Q38" i="4"/>
  <c r="Y38" i="4"/>
  <c r="AG38" i="4"/>
  <c r="AO38" i="4"/>
  <c r="AE15" i="4"/>
  <c r="AM15" i="4"/>
  <c r="AG17" i="4"/>
  <c r="N38" i="4"/>
  <c r="V38" i="4"/>
  <c r="AD38" i="4"/>
  <c r="AL38" i="4"/>
  <c r="W15" i="4"/>
  <c r="T15" i="4"/>
  <c r="X15" i="4"/>
  <c r="AB15" i="4"/>
  <c r="AF15" i="4"/>
  <c r="AJ15" i="4"/>
  <c r="AN15" i="4"/>
  <c r="S30" i="4"/>
  <c r="AA30" i="4"/>
  <c r="AI30" i="4"/>
  <c r="O38" i="4"/>
  <c r="W38" i="4"/>
  <c r="AE38" i="4"/>
  <c r="AM38" i="4"/>
  <c r="L38" i="4"/>
  <c r="T38" i="4"/>
  <c r="AB38" i="4"/>
  <c r="AJ38" i="4"/>
  <c r="P30" i="4" l="1"/>
  <c r="L30" i="4"/>
  <c r="O30" i="4"/>
  <c r="K39" i="4"/>
  <c r="N30" i="4"/>
  <c r="Q30" i="4"/>
  <c r="M30" i="4"/>
  <c r="AN30" i="4"/>
  <c r="AJ30" i="4"/>
  <c r="AM30" i="4"/>
  <c r="AI39" i="4"/>
  <c r="AL30" i="4"/>
  <c r="AO30" i="4"/>
  <c r="D30" i="4"/>
  <c r="C39" i="4"/>
  <c r="AF30" i="4"/>
  <c r="AB30" i="4"/>
  <c r="AE30" i="4"/>
  <c r="AA39" i="4"/>
  <c r="AD30" i="4"/>
  <c r="AG30" i="4"/>
  <c r="AC30" i="4"/>
  <c r="X30" i="4"/>
  <c r="T30" i="4"/>
  <c r="W30" i="4"/>
  <c r="S39" i="4"/>
  <c r="V30" i="4"/>
  <c r="Y30" i="4"/>
  <c r="U30" i="4"/>
  <c r="H30" i="4"/>
  <c r="I30" i="4"/>
  <c r="U40" i="4" l="1"/>
  <c r="Y39" i="4"/>
  <c r="U39" i="4"/>
  <c r="X39" i="4"/>
  <c r="T39" i="4"/>
  <c r="U37" i="4"/>
  <c r="U36" i="4"/>
  <c r="U35" i="4"/>
  <c r="U28" i="4"/>
  <c r="U27" i="4"/>
  <c r="U26" i="4"/>
  <c r="U25" i="4"/>
  <c r="U24" i="4"/>
  <c r="U23" i="4"/>
  <c r="U22" i="4"/>
  <c r="U20" i="4"/>
  <c r="U19" i="4"/>
  <c r="U18" i="4"/>
  <c r="W39" i="4"/>
  <c r="V39" i="4"/>
  <c r="U34" i="4"/>
  <c r="U33" i="4"/>
  <c r="U32" i="4"/>
  <c r="U31" i="4"/>
  <c r="U29" i="4"/>
  <c r="U21" i="4"/>
  <c r="U16" i="4"/>
  <c r="U38" i="4"/>
  <c r="U15" i="4"/>
  <c r="D39" i="4"/>
  <c r="E21" i="4"/>
  <c r="E34" i="4"/>
  <c r="E33" i="4"/>
  <c r="E32" i="4"/>
  <c r="E31" i="4"/>
  <c r="E29" i="4"/>
  <c r="E22" i="4"/>
  <c r="E16" i="4"/>
  <c r="E36" i="4"/>
  <c r="E35" i="4"/>
  <c r="E40" i="4"/>
  <c r="E39" i="4"/>
  <c r="E38" i="4"/>
  <c r="E37" i="4"/>
  <c r="E28" i="4"/>
  <c r="E27" i="4"/>
  <c r="E26" i="4"/>
  <c r="E25" i="4"/>
  <c r="E24" i="4"/>
  <c r="E23" i="4"/>
  <c r="E20" i="4"/>
  <c r="E19" i="4"/>
  <c r="E15" i="4"/>
  <c r="Q39" i="4"/>
  <c r="M39" i="4"/>
  <c r="M35" i="4"/>
  <c r="M40" i="4"/>
  <c r="P39" i="4"/>
  <c r="L39" i="4"/>
  <c r="M34" i="4"/>
  <c r="M33" i="4"/>
  <c r="M32" i="4"/>
  <c r="M31" i="4"/>
  <c r="M29" i="4"/>
  <c r="M22" i="4"/>
  <c r="M16" i="4"/>
  <c r="O39" i="4"/>
  <c r="M36" i="4"/>
  <c r="M21" i="4"/>
  <c r="N39" i="4"/>
  <c r="M37" i="4"/>
  <c r="M28" i="4"/>
  <c r="M27" i="4"/>
  <c r="M26" i="4"/>
  <c r="M25" i="4"/>
  <c r="M24" i="4"/>
  <c r="M23" i="4"/>
  <c r="M20" i="4"/>
  <c r="M19" i="4"/>
  <c r="M15" i="4"/>
  <c r="M38" i="4"/>
  <c r="AK40" i="4"/>
  <c r="AO39" i="4"/>
  <c r="AK39" i="4"/>
  <c r="AK17" i="4"/>
  <c r="AK16" i="4"/>
  <c r="AN39" i="4"/>
  <c r="AJ39" i="4"/>
  <c r="AK37" i="4"/>
  <c r="AK36" i="4"/>
  <c r="AK35" i="4"/>
  <c r="AK27" i="4"/>
  <c r="AK26" i="4"/>
  <c r="AK25" i="4"/>
  <c r="AK24" i="4"/>
  <c r="AK23" i="4"/>
  <c r="AK22" i="4"/>
  <c r="AK21" i="4"/>
  <c r="AK20" i="4"/>
  <c r="AK19" i="4"/>
  <c r="AK18" i="4"/>
  <c r="AM39" i="4"/>
  <c r="AL39" i="4"/>
  <c r="AK34" i="4"/>
  <c r="AK33" i="4"/>
  <c r="AK32" i="4"/>
  <c r="AK31" i="4"/>
  <c r="AK29" i="4"/>
  <c r="AK28" i="4"/>
  <c r="AK38" i="4"/>
  <c r="AK15" i="4"/>
  <c r="AK30" i="4"/>
  <c r="AG39" i="4"/>
  <c r="AC39" i="4"/>
  <c r="AC28" i="4"/>
  <c r="AF39" i="4"/>
  <c r="AB39" i="4"/>
  <c r="AC35" i="4"/>
  <c r="AC34" i="4"/>
  <c r="AC33" i="4"/>
  <c r="AC32" i="4"/>
  <c r="AC31" i="4"/>
  <c r="AC29" i="4"/>
  <c r="AC22" i="4"/>
  <c r="AC40" i="4"/>
  <c r="AE39" i="4"/>
  <c r="AC21" i="4"/>
  <c r="AC16" i="4"/>
  <c r="AD39" i="4"/>
  <c r="AC37" i="4"/>
  <c r="AC36" i="4"/>
  <c r="AC27" i="4"/>
  <c r="AC26" i="4"/>
  <c r="AC25" i="4"/>
  <c r="AC24" i="4"/>
  <c r="AC23" i="4"/>
  <c r="AC20" i="4"/>
  <c r="AC19" i="4"/>
  <c r="AC17" i="4"/>
  <c r="AC15" i="4"/>
  <c r="AC38" i="4"/>
  <c r="E30" i="4"/>
  <c r="AL38" i="3" l="1"/>
  <c r="AM38" i="3"/>
  <c r="AH40" i="3"/>
  <c r="AI40" i="3"/>
  <c r="AJ38" i="3"/>
  <c r="AJ29" i="3"/>
  <c r="T18" i="3"/>
  <c r="T19" i="3"/>
  <c r="AB18" i="3"/>
  <c r="AD18" i="3"/>
  <c r="AE18" i="3"/>
  <c r="AF18" i="3"/>
  <c r="AG18" i="3"/>
  <c r="AB19" i="3"/>
  <c r="AD19" i="3"/>
  <c r="AE19" i="3"/>
  <c r="AF19" i="3"/>
  <c r="AG19" i="3"/>
  <c r="AO42" i="3" l="1"/>
  <c r="AN42" i="3"/>
  <c r="AM42" i="3"/>
  <c r="AL42" i="3"/>
  <c r="AJ42" i="3"/>
  <c r="AG42" i="3"/>
  <c r="AF42" i="3"/>
  <c r="AE42" i="3"/>
  <c r="AD42" i="3"/>
  <c r="AB42" i="3"/>
  <c r="Y42" i="3"/>
  <c r="X42" i="3"/>
  <c r="W42" i="3"/>
  <c r="V42" i="3"/>
  <c r="T42" i="3"/>
  <c r="Q42" i="3"/>
  <c r="O42" i="3"/>
  <c r="N42" i="3"/>
  <c r="L42" i="3"/>
  <c r="I41" i="3"/>
  <c r="K40" i="3"/>
  <c r="O40" i="3" s="1"/>
  <c r="J40" i="3"/>
  <c r="G40" i="3"/>
  <c r="I40" i="3" s="1"/>
  <c r="F40" i="3"/>
  <c r="D40" i="3"/>
  <c r="AN39" i="3"/>
  <c r="AM39" i="3"/>
  <c r="AL39" i="3"/>
  <c r="AJ39" i="3"/>
  <c r="AG39" i="3"/>
  <c r="AF39" i="3"/>
  <c r="AE39" i="3"/>
  <c r="AD39" i="3"/>
  <c r="Y39" i="3"/>
  <c r="X39" i="3"/>
  <c r="W39" i="3"/>
  <c r="V39" i="3"/>
  <c r="T39" i="3"/>
  <c r="Q39" i="3"/>
  <c r="P39" i="3"/>
  <c r="O39" i="3"/>
  <c r="N39" i="3"/>
  <c r="L39" i="3"/>
  <c r="I39" i="3"/>
  <c r="H39" i="3"/>
  <c r="D39" i="3"/>
  <c r="AO37" i="3"/>
  <c r="AN37" i="3"/>
  <c r="AM37" i="3"/>
  <c r="AL37" i="3"/>
  <c r="AJ37" i="3"/>
  <c r="AG37" i="3"/>
  <c r="AF37" i="3"/>
  <c r="AE37" i="3"/>
  <c r="AD37" i="3"/>
  <c r="AB37" i="3"/>
  <c r="Y37" i="3"/>
  <c r="X37" i="3"/>
  <c r="W37" i="3"/>
  <c r="V37" i="3"/>
  <c r="T37" i="3"/>
  <c r="Q37" i="3"/>
  <c r="O37" i="3"/>
  <c r="N37" i="3"/>
  <c r="L37" i="3"/>
  <c r="I37" i="3"/>
  <c r="H37" i="3"/>
  <c r="AM36" i="3"/>
  <c r="AL36" i="3"/>
  <c r="AF36" i="3"/>
  <c r="AE36" i="3"/>
  <c r="AD36" i="3"/>
  <c r="Y36" i="3"/>
  <c r="W36" i="3"/>
  <c r="V36" i="3"/>
  <c r="O36" i="3"/>
  <c r="N36" i="3"/>
  <c r="L36" i="3"/>
  <c r="AO35" i="3"/>
  <c r="AN35" i="3"/>
  <c r="AM35" i="3"/>
  <c r="AL35" i="3"/>
  <c r="AJ35" i="3"/>
  <c r="AG35" i="3"/>
  <c r="AF35" i="3"/>
  <c r="AE35" i="3"/>
  <c r="AD35" i="3"/>
  <c r="AB35" i="3"/>
  <c r="Y35" i="3"/>
  <c r="X35" i="3"/>
  <c r="W35" i="3"/>
  <c r="V35" i="3"/>
  <c r="T35" i="3"/>
  <c r="Q35" i="3"/>
  <c r="P35" i="3"/>
  <c r="O35" i="3"/>
  <c r="N35" i="3"/>
  <c r="L35" i="3"/>
  <c r="I35" i="3"/>
  <c r="H35" i="3"/>
  <c r="D35" i="3"/>
  <c r="AO34" i="3"/>
  <c r="AN34" i="3"/>
  <c r="AM34" i="3"/>
  <c r="AL34" i="3"/>
  <c r="AJ34" i="3"/>
  <c r="AG34" i="3"/>
  <c r="AF34" i="3"/>
  <c r="AE34" i="3"/>
  <c r="AD34" i="3"/>
  <c r="AB34" i="3"/>
  <c r="Y34" i="3"/>
  <c r="X34" i="3"/>
  <c r="W34" i="3"/>
  <c r="V34" i="3"/>
  <c r="T34" i="3"/>
  <c r="Q34" i="3"/>
  <c r="P34" i="3"/>
  <c r="O34" i="3"/>
  <c r="N34" i="3"/>
  <c r="L34" i="3"/>
  <c r="I34" i="3"/>
  <c r="H34" i="3"/>
  <c r="D34" i="3"/>
  <c r="AO33" i="3"/>
  <c r="AN33" i="3"/>
  <c r="AM33" i="3"/>
  <c r="AL33" i="3"/>
  <c r="AJ33" i="3"/>
  <c r="AG33" i="3"/>
  <c r="AF33" i="3"/>
  <c r="AE33" i="3"/>
  <c r="AD33" i="3"/>
  <c r="AB33" i="3"/>
  <c r="Y33" i="3"/>
  <c r="X33" i="3"/>
  <c r="W33" i="3"/>
  <c r="V33" i="3"/>
  <c r="T33" i="3"/>
  <c r="Q33" i="3"/>
  <c r="P33" i="3"/>
  <c r="O33" i="3"/>
  <c r="N33" i="3"/>
  <c r="L33" i="3"/>
  <c r="I33" i="3"/>
  <c r="H33" i="3"/>
  <c r="D33" i="3"/>
  <c r="AO32" i="3"/>
  <c r="AN32" i="3"/>
  <c r="AM32" i="3"/>
  <c r="AL32" i="3"/>
  <c r="AJ32" i="3"/>
  <c r="AG32" i="3"/>
  <c r="AF32" i="3"/>
  <c r="AE32" i="3"/>
  <c r="AD32" i="3"/>
  <c r="AB32" i="3"/>
  <c r="Y32" i="3"/>
  <c r="X32" i="3"/>
  <c r="W32" i="3"/>
  <c r="V32" i="3"/>
  <c r="T32" i="3"/>
  <c r="Q32" i="3"/>
  <c r="P32" i="3"/>
  <c r="O32" i="3"/>
  <c r="N32" i="3"/>
  <c r="L32" i="3"/>
  <c r="I32" i="3"/>
  <c r="H32" i="3"/>
  <c r="D32" i="3"/>
  <c r="AO30" i="3"/>
  <c r="AN30" i="3"/>
  <c r="AM30" i="3"/>
  <c r="AL30" i="3"/>
  <c r="AJ30" i="3"/>
  <c r="AG30" i="3"/>
  <c r="AF30" i="3"/>
  <c r="AE30" i="3"/>
  <c r="AD30" i="3"/>
  <c r="AB30" i="3"/>
  <c r="Y30" i="3"/>
  <c r="X30" i="3"/>
  <c r="W30" i="3"/>
  <c r="V30" i="3"/>
  <c r="T30" i="3"/>
  <c r="Q30" i="3"/>
  <c r="P30" i="3"/>
  <c r="O30" i="3"/>
  <c r="N30" i="3"/>
  <c r="L30" i="3"/>
  <c r="I30" i="3"/>
  <c r="H30" i="3"/>
  <c r="D30" i="3"/>
  <c r="AO29" i="3"/>
  <c r="AN29" i="3"/>
  <c r="AM29" i="3"/>
  <c r="AL29" i="3"/>
  <c r="AG29" i="3"/>
  <c r="AF29" i="3"/>
  <c r="AE29" i="3"/>
  <c r="AD29" i="3"/>
  <c r="Y29" i="3"/>
  <c r="X29" i="3"/>
  <c r="W29" i="3"/>
  <c r="V29" i="3"/>
  <c r="T29" i="3"/>
  <c r="Q29" i="3"/>
  <c r="P29" i="3"/>
  <c r="O29" i="3"/>
  <c r="N29" i="3"/>
  <c r="L29" i="3"/>
  <c r="I29" i="3"/>
  <c r="H29" i="3"/>
  <c r="D29" i="3"/>
  <c r="AO28" i="3"/>
  <c r="AN28" i="3"/>
  <c r="AM28" i="3"/>
  <c r="AL28" i="3"/>
  <c r="AJ28" i="3"/>
  <c r="AG28" i="3"/>
  <c r="AF28" i="3"/>
  <c r="AE28" i="3"/>
  <c r="AD28" i="3"/>
  <c r="AB28" i="3"/>
  <c r="Y28" i="3"/>
  <c r="X28" i="3"/>
  <c r="W28" i="3"/>
  <c r="V28" i="3"/>
  <c r="T28" i="3"/>
  <c r="Q28" i="3"/>
  <c r="P28" i="3"/>
  <c r="O28" i="3"/>
  <c r="N28" i="3"/>
  <c r="L28" i="3"/>
  <c r="I28" i="3"/>
  <c r="H28" i="3"/>
  <c r="D28" i="3"/>
  <c r="AO27" i="3"/>
  <c r="AN27" i="3"/>
  <c r="AM27" i="3"/>
  <c r="AL27" i="3"/>
  <c r="AJ27" i="3"/>
  <c r="AG27" i="3"/>
  <c r="AF27" i="3"/>
  <c r="AE27" i="3"/>
  <c r="AD27" i="3"/>
  <c r="AB27" i="3"/>
  <c r="Y27" i="3"/>
  <c r="X27" i="3"/>
  <c r="W27" i="3"/>
  <c r="V27" i="3"/>
  <c r="T27" i="3"/>
  <c r="Q27" i="3"/>
  <c r="P27" i="3"/>
  <c r="O27" i="3"/>
  <c r="N27" i="3"/>
  <c r="L27" i="3"/>
  <c r="I27" i="3"/>
  <c r="H27" i="3"/>
  <c r="D27" i="3"/>
  <c r="AO26" i="3"/>
  <c r="AN26" i="3"/>
  <c r="AM26" i="3"/>
  <c r="AL26" i="3"/>
  <c r="AJ26" i="3"/>
  <c r="AG26" i="3"/>
  <c r="AF26" i="3"/>
  <c r="AE26" i="3"/>
  <c r="AD26" i="3"/>
  <c r="AB26" i="3"/>
  <c r="Y26" i="3"/>
  <c r="X26" i="3"/>
  <c r="W26" i="3"/>
  <c r="V26" i="3"/>
  <c r="T26" i="3"/>
  <c r="Q26" i="3"/>
  <c r="P26" i="3"/>
  <c r="O26" i="3"/>
  <c r="N26" i="3"/>
  <c r="L26" i="3"/>
  <c r="I26" i="3"/>
  <c r="H26" i="3"/>
  <c r="D26" i="3"/>
  <c r="AO25" i="3"/>
  <c r="AN25" i="3"/>
  <c r="AM25" i="3"/>
  <c r="AL25" i="3"/>
  <c r="AJ25" i="3"/>
  <c r="AG25" i="3"/>
  <c r="AF25" i="3"/>
  <c r="AE25" i="3"/>
  <c r="AD25" i="3"/>
  <c r="AB25" i="3"/>
  <c r="Y25" i="3"/>
  <c r="X25" i="3"/>
  <c r="W25" i="3"/>
  <c r="V25" i="3"/>
  <c r="T25" i="3"/>
  <c r="Q25" i="3"/>
  <c r="P25" i="3"/>
  <c r="O25" i="3"/>
  <c r="N25" i="3"/>
  <c r="L25" i="3"/>
  <c r="I25" i="3"/>
  <c r="H25" i="3"/>
  <c r="D25" i="3"/>
  <c r="AO24" i="3"/>
  <c r="AN24" i="3"/>
  <c r="AM24" i="3"/>
  <c r="AL24" i="3"/>
  <c r="AJ24" i="3"/>
  <c r="AG24" i="3"/>
  <c r="AF24" i="3"/>
  <c r="AE24" i="3"/>
  <c r="AD24" i="3"/>
  <c r="AB24" i="3"/>
  <c r="Y24" i="3"/>
  <c r="X24" i="3"/>
  <c r="W24" i="3"/>
  <c r="V24" i="3"/>
  <c r="T24" i="3"/>
  <c r="Q24" i="3"/>
  <c r="P24" i="3"/>
  <c r="O24" i="3"/>
  <c r="N24" i="3"/>
  <c r="L24" i="3"/>
  <c r="I24" i="3"/>
  <c r="H24" i="3"/>
  <c r="D24" i="3"/>
  <c r="AI23" i="3"/>
  <c r="AH23" i="3"/>
  <c r="AA23" i="3"/>
  <c r="Z23" i="3"/>
  <c r="S23" i="3"/>
  <c r="R23" i="3"/>
  <c r="K23" i="3"/>
  <c r="O23" i="3" s="1"/>
  <c r="J23" i="3"/>
  <c r="I23" i="3"/>
  <c r="G23" i="3"/>
  <c r="F23" i="3"/>
  <c r="C23" i="3"/>
  <c r="B23" i="3"/>
  <c r="AO22" i="3"/>
  <c r="AN22" i="3"/>
  <c r="AM22" i="3"/>
  <c r="AL22" i="3"/>
  <c r="AG22" i="3"/>
  <c r="AF22" i="3"/>
  <c r="AE22" i="3"/>
  <c r="AD22" i="3"/>
  <c r="Y22" i="3"/>
  <c r="X22" i="3"/>
  <c r="W22" i="3"/>
  <c r="V22" i="3"/>
  <c r="O22" i="3"/>
  <c r="N22" i="3"/>
  <c r="I22" i="3"/>
  <c r="AO21" i="3"/>
  <c r="AN21" i="3"/>
  <c r="AM21" i="3"/>
  <c r="AL21" i="3"/>
  <c r="AJ21" i="3"/>
  <c r="AG21" i="3"/>
  <c r="AF21" i="3"/>
  <c r="AE21" i="3"/>
  <c r="AD21" i="3"/>
  <c r="AB21" i="3"/>
  <c r="Y21" i="3"/>
  <c r="X21" i="3"/>
  <c r="W21" i="3"/>
  <c r="V21" i="3"/>
  <c r="T21" i="3"/>
  <c r="Q21" i="3"/>
  <c r="P21" i="3"/>
  <c r="O21" i="3"/>
  <c r="N21" i="3"/>
  <c r="L21" i="3"/>
  <c r="I21" i="3"/>
  <c r="H21" i="3"/>
  <c r="D21" i="3"/>
  <c r="AO20" i="3"/>
  <c r="AN20" i="3"/>
  <c r="AM20" i="3"/>
  <c r="AL20" i="3"/>
  <c r="AJ20" i="3"/>
  <c r="AG20" i="3"/>
  <c r="AF20" i="3"/>
  <c r="AE20" i="3"/>
  <c r="AD20" i="3"/>
  <c r="AB20" i="3"/>
  <c r="Y20" i="3"/>
  <c r="X20" i="3"/>
  <c r="W20" i="3"/>
  <c r="V20" i="3"/>
  <c r="T20" i="3"/>
  <c r="Q20" i="3"/>
  <c r="P20" i="3"/>
  <c r="O20" i="3"/>
  <c r="N20" i="3"/>
  <c r="L20" i="3"/>
  <c r="I20" i="3"/>
  <c r="H20" i="3"/>
  <c r="D20" i="3"/>
  <c r="AO19" i="3"/>
  <c r="AN19" i="3"/>
  <c r="AM19" i="3"/>
  <c r="AL19" i="3"/>
  <c r="AJ19" i="3"/>
  <c r="AL18" i="3"/>
  <c r="AJ18" i="3"/>
  <c r="AN18" i="3"/>
  <c r="AO17" i="3"/>
  <c r="AN17" i="3"/>
  <c r="AM17" i="3"/>
  <c r="AL17" i="3"/>
  <c r="AJ17" i="3"/>
  <c r="AG17" i="3"/>
  <c r="AF17" i="3"/>
  <c r="AE17" i="3"/>
  <c r="AD17" i="3"/>
  <c r="AB17" i="3"/>
  <c r="Y17" i="3"/>
  <c r="X17" i="3"/>
  <c r="W17" i="3"/>
  <c r="V17" i="3"/>
  <c r="T17" i="3"/>
  <c r="Q17" i="3"/>
  <c r="P17" i="3"/>
  <c r="O17" i="3"/>
  <c r="N17" i="3"/>
  <c r="L17" i="3"/>
  <c r="I17" i="3"/>
  <c r="H17" i="3"/>
  <c r="D17" i="3"/>
  <c r="AI16" i="3"/>
  <c r="AH16" i="3"/>
  <c r="AA16" i="3"/>
  <c r="Z16" i="3"/>
  <c r="S16" i="3"/>
  <c r="S31" i="3" s="1"/>
  <c r="S41" i="3" s="1"/>
  <c r="R16" i="3"/>
  <c r="N16" i="3"/>
  <c r="K16" i="3"/>
  <c r="J16" i="3"/>
  <c r="G16" i="3"/>
  <c r="G31" i="3" s="1"/>
  <c r="F16" i="3"/>
  <c r="C16" i="3"/>
  <c r="C31" i="3" s="1"/>
  <c r="B16" i="3"/>
  <c r="K31" i="3" l="1"/>
  <c r="L31" i="3" s="1"/>
  <c r="H23" i="3"/>
  <c r="Q23" i="3"/>
  <c r="H40" i="3"/>
  <c r="N40" i="3"/>
  <c r="P40" i="3"/>
  <c r="P16" i="3"/>
  <c r="D23" i="3"/>
  <c r="V23" i="3"/>
  <c r="L40" i="3"/>
  <c r="W40" i="3"/>
  <c r="AD40" i="3"/>
  <c r="AA31" i="3"/>
  <c r="AD31" i="3" s="1"/>
  <c r="Z31" i="3"/>
  <c r="Z41" i="3" s="1"/>
  <c r="AD16" i="3"/>
  <c r="AF16" i="3"/>
  <c r="AO23" i="3"/>
  <c r="Y23" i="3"/>
  <c r="AE23" i="3"/>
  <c r="X16" i="3"/>
  <c r="V16" i="3"/>
  <c r="AI31" i="3"/>
  <c r="AJ40" i="3"/>
  <c r="AH31" i="3"/>
  <c r="AH41" i="3" s="1"/>
  <c r="AN16" i="3"/>
  <c r="AF40" i="3"/>
  <c r="AB40" i="3"/>
  <c r="AM40" i="3"/>
  <c r="AE40" i="3"/>
  <c r="V40" i="3"/>
  <c r="AL40" i="3"/>
  <c r="X40" i="3"/>
  <c r="AN40" i="3"/>
  <c r="T40" i="3"/>
  <c r="AG23" i="3"/>
  <c r="R31" i="3"/>
  <c r="R41" i="3" s="1"/>
  <c r="AL23" i="3"/>
  <c r="AL16" i="3"/>
  <c r="F31" i="3"/>
  <c r="F41" i="3" s="1"/>
  <c r="H41" i="3" s="1"/>
  <c r="H16" i="3"/>
  <c r="H31" i="3"/>
  <c r="I31" i="3"/>
  <c r="J31" i="3"/>
  <c r="J41" i="3" s="1"/>
  <c r="L16" i="3"/>
  <c r="B31" i="3"/>
  <c r="B41" i="3" s="1"/>
  <c r="D16" i="3"/>
  <c r="C41" i="3"/>
  <c r="E31" i="3" s="1"/>
  <c r="P31" i="3"/>
  <c r="O31" i="3"/>
  <c r="N31" i="3"/>
  <c r="X31" i="3"/>
  <c r="T31" i="3"/>
  <c r="W31" i="3"/>
  <c r="V31" i="3"/>
  <c r="Y31" i="3"/>
  <c r="AE31" i="3"/>
  <c r="T16" i="3"/>
  <c r="AB16" i="3"/>
  <c r="AJ16" i="3"/>
  <c r="W23" i="3"/>
  <c r="AM23" i="3"/>
  <c r="I16" i="3"/>
  <c r="Q16" i="3"/>
  <c r="Y16" i="3"/>
  <c r="AG16" i="3"/>
  <c r="AO16" i="3"/>
  <c r="L23" i="3"/>
  <c r="P23" i="3"/>
  <c r="T23" i="3"/>
  <c r="X23" i="3"/>
  <c r="AB23" i="3"/>
  <c r="AF23" i="3"/>
  <c r="AJ23" i="3"/>
  <c r="AN23" i="3"/>
  <c r="Q40" i="3"/>
  <c r="Y40" i="3"/>
  <c r="AG40" i="3"/>
  <c r="AO40" i="3"/>
  <c r="O16" i="3"/>
  <c r="W16" i="3"/>
  <c r="AE16" i="3"/>
  <c r="AM16" i="3"/>
  <c r="N23" i="3"/>
  <c r="AD23" i="3"/>
  <c r="AJ28" i="2"/>
  <c r="AO18" i="2"/>
  <c r="AN18" i="2"/>
  <c r="AM18" i="2"/>
  <c r="AL18" i="2"/>
  <c r="AJ18" i="2"/>
  <c r="AI15" i="2"/>
  <c r="AH15" i="2"/>
  <c r="AF18" i="2"/>
  <c r="AD18" i="2"/>
  <c r="AA15" i="2"/>
  <c r="AB15" i="2" s="1"/>
  <c r="Z15" i="2"/>
  <c r="U18" i="2"/>
  <c r="S15" i="2"/>
  <c r="S30" i="2" s="1"/>
  <c r="R15" i="2"/>
  <c r="AA17" i="2"/>
  <c r="Z17" i="2"/>
  <c r="S22" i="2"/>
  <c r="R22" i="2"/>
  <c r="S17" i="2"/>
  <c r="R17" i="2"/>
  <c r="AO40" i="2"/>
  <c r="AN40" i="2"/>
  <c r="AM40" i="2"/>
  <c r="AL40" i="2"/>
  <c r="AJ40" i="2"/>
  <c r="AG40" i="2"/>
  <c r="AF40" i="2"/>
  <c r="AE40" i="2"/>
  <c r="AD40" i="2"/>
  <c r="AB40" i="2"/>
  <c r="Y40" i="2"/>
  <c r="X40" i="2"/>
  <c r="W40" i="2"/>
  <c r="V40" i="2"/>
  <c r="T40" i="2"/>
  <c r="Q40" i="2"/>
  <c r="O40" i="2"/>
  <c r="N40" i="2"/>
  <c r="L40" i="2"/>
  <c r="I39" i="2"/>
  <c r="AI38" i="2"/>
  <c r="AO38" i="2" s="1"/>
  <c r="AH38" i="2"/>
  <c r="AD38" i="2"/>
  <c r="AA38" i="2"/>
  <c r="AF38" i="2" s="1"/>
  <c r="Z38" i="2"/>
  <c r="AB38" i="2" s="1"/>
  <c r="X38" i="2"/>
  <c r="S38" i="2"/>
  <c r="W38" i="2" s="1"/>
  <c r="R38" i="2"/>
  <c r="T38" i="2" s="1"/>
  <c r="Q38" i="2"/>
  <c r="P38" i="2"/>
  <c r="N38" i="2"/>
  <c r="K38" i="2"/>
  <c r="O38" i="2" s="1"/>
  <c r="J38" i="2"/>
  <c r="L38" i="2" s="1"/>
  <c r="I38" i="2"/>
  <c r="G38" i="2"/>
  <c r="F38" i="2"/>
  <c r="H38" i="2" s="1"/>
  <c r="D38" i="2"/>
  <c r="AO37" i="2"/>
  <c r="AN37" i="2"/>
  <c r="AM37" i="2"/>
  <c r="AL37" i="2"/>
  <c r="AJ37" i="2"/>
  <c r="AG37" i="2"/>
  <c r="AF37" i="2"/>
  <c r="AE37" i="2"/>
  <c r="AD37" i="2"/>
  <c r="AB37" i="2"/>
  <c r="Y37" i="2"/>
  <c r="X37" i="2"/>
  <c r="W37" i="2"/>
  <c r="V37" i="2"/>
  <c r="T37" i="2"/>
  <c r="Q37" i="2"/>
  <c r="P37" i="2"/>
  <c r="O37" i="2"/>
  <c r="N37" i="2"/>
  <c r="L37" i="2"/>
  <c r="I37" i="2"/>
  <c r="H37" i="2"/>
  <c r="D37" i="2"/>
  <c r="AO36" i="2"/>
  <c r="AN36" i="2"/>
  <c r="AM36" i="2"/>
  <c r="AL36" i="2"/>
  <c r="AJ36" i="2"/>
  <c r="AG36" i="2"/>
  <c r="AF36" i="2"/>
  <c r="AE36" i="2"/>
  <c r="AD36" i="2"/>
  <c r="AB36" i="2"/>
  <c r="Y36" i="2"/>
  <c r="X36" i="2"/>
  <c r="W36" i="2"/>
  <c r="V36" i="2"/>
  <c r="T36" i="2"/>
  <c r="Q36" i="2"/>
  <c r="O36" i="2"/>
  <c r="N36" i="2"/>
  <c r="L36" i="2"/>
  <c r="I36" i="2"/>
  <c r="H36" i="2"/>
  <c r="AM35" i="2"/>
  <c r="AL35" i="2"/>
  <c r="AF35" i="2"/>
  <c r="AE35" i="2"/>
  <c r="AD35" i="2"/>
  <c r="Y35" i="2"/>
  <c r="W35" i="2"/>
  <c r="V35" i="2"/>
  <c r="O35" i="2"/>
  <c r="N35" i="2"/>
  <c r="L35" i="2"/>
  <c r="AO34" i="2"/>
  <c r="AN34" i="2"/>
  <c r="AM34" i="2"/>
  <c r="AL34" i="2"/>
  <c r="AJ34" i="2"/>
  <c r="AG34" i="2"/>
  <c r="AF34" i="2"/>
  <c r="AE34" i="2"/>
  <c r="AD34" i="2"/>
  <c r="AB34" i="2"/>
  <c r="Y34" i="2"/>
  <c r="X34" i="2"/>
  <c r="W34" i="2"/>
  <c r="V34" i="2"/>
  <c r="T34" i="2"/>
  <c r="Q34" i="2"/>
  <c r="P34" i="2"/>
  <c r="O34" i="2"/>
  <c r="N34" i="2"/>
  <c r="L34" i="2"/>
  <c r="I34" i="2"/>
  <c r="H34" i="2"/>
  <c r="D34" i="2"/>
  <c r="AO33" i="2"/>
  <c r="AN33" i="2"/>
  <c r="AM33" i="2"/>
  <c r="AL33" i="2"/>
  <c r="AJ33" i="2"/>
  <c r="AG33" i="2"/>
  <c r="AF33" i="2"/>
  <c r="AE33" i="2"/>
  <c r="AD33" i="2"/>
  <c r="AB33" i="2"/>
  <c r="Y33" i="2"/>
  <c r="X33" i="2"/>
  <c r="W33" i="2"/>
  <c r="V33" i="2"/>
  <c r="T33" i="2"/>
  <c r="Q33" i="2"/>
  <c r="P33" i="2"/>
  <c r="O33" i="2"/>
  <c r="N33" i="2"/>
  <c r="L33" i="2"/>
  <c r="I33" i="2"/>
  <c r="H33" i="2"/>
  <c r="D33" i="2"/>
  <c r="AO32" i="2"/>
  <c r="AN32" i="2"/>
  <c r="AM32" i="2"/>
  <c r="AL32" i="2"/>
  <c r="AJ32" i="2"/>
  <c r="AG32" i="2"/>
  <c r="AF32" i="2"/>
  <c r="AE32" i="2"/>
  <c r="AD32" i="2"/>
  <c r="AB32" i="2"/>
  <c r="Y32" i="2"/>
  <c r="X32" i="2"/>
  <c r="W32" i="2"/>
  <c r="V32" i="2"/>
  <c r="T32" i="2"/>
  <c r="Q32" i="2"/>
  <c r="P32" i="2"/>
  <c r="O32" i="2"/>
  <c r="N32" i="2"/>
  <c r="L32" i="2"/>
  <c r="I32" i="2"/>
  <c r="H32" i="2"/>
  <c r="D32" i="2"/>
  <c r="AO31" i="2"/>
  <c r="AN31" i="2"/>
  <c r="AM31" i="2"/>
  <c r="AL31" i="2"/>
  <c r="AJ31" i="2"/>
  <c r="AG31" i="2"/>
  <c r="AF31" i="2"/>
  <c r="AE31" i="2"/>
  <c r="AD31" i="2"/>
  <c r="AB31" i="2"/>
  <c r="Y31" i="2"/>
  <c r="X31" i="2"/>
  <c r="W31" i="2"/>
  <c r="V31" i="2"/>
  <c r="T31" i="2"/>
  <c r="Q31" i="2"/>
  <c r="P31" i="2"/>
  <c r="O31" i="2"/>
  <c r="N31" i="2"/>
  <c r="L31" i="2"/>
  <c r="I31" i="2"/>
  <c r="H31" i="2"/>
  <c r="D31" i="2"/>
  <c r="AO29" i="2"/>
  <c r="AN29" i="2"/>
  <c r="AM29" i="2"/>
  <c r="AL29" i="2"/>
  <c r="AJ29" i="2"/>
  <c r="AG29" i="2"/>
  <c r="AF29" i="2"/>
  <c r="AE29" i="2"/>
  <c r="AD29" i="2"/>
  <c r="AB29" i="2"/>
  <c r="Y29" i="2"/>
  <c r="X29" i="2"/>
  <c r="W29" i="2"/>
  <c r="V29" i="2"/>
  <c r="T29" i="2"/>
  <c r="Q29" i="2"/>
  <c r="P29" i="2"/>
  <c r="O29" i="2"/>
  <c r="N29" i="2"/>
  <c r="L29" i="2"/>
  <c r="I29" i="2"/>
  <c r="H29" i="2"/>
  <c r="D29" i="2"/>
  <c r="AO28" i="2"/>
  <c r="AN28" i="2"/>
  <c r="AM28" i="2"/>
  <c r="AL28" i="2"/>
  <c r="AG28" i="2"/>
  <c r="AF28" i="2"/>
  <c r="AE28" i="2"/>
  <c r="AD28" i="2"/>
  <c r="Y28" i="2"/>
  <c r="X28" i="2"/>
  <c r="W28" i="2"/>
  <c r="V28" i="2"/>
  <c r="T28" i="2"/>
  <c r="Q28" i="2"/>
  <c r="P28" i="2"/>
  <c r="O28" i="2"/>
  <c r="N28" i="2"/>
  <c r="L28" i="2"/>
  <c r="I28" i="2"/>
  <c r="H28" i="2"/>
  <c r="D28" i="2"/>
  <c r="AO27" i="2"/>
  <c r="AN27" i="2"/>
  <c r="AM27" i="2"/>
  <c r="AL27" i="2"/>
  <c r="AJ27" i="2"/>
  <c r="AG27" i="2"/>
  <c r="AF27" i="2"/>
  <c r="AE27" i="2"/>
  <c r="AD27" i="2"/>
  <c r="AB27" i="2"/>
  <c r="Y27" i="2"/>
  <c r="X27" i="2"/>
  <c r="W27" i="2"/>
  <c r="V27" i="2"/>
  <c r="T27" i="2"/>
  <c r="Q27" i="2"/>
  <c r="P27" i="2"/>
  <c r="O27" i="2"/>
  <c r="N27" i="2"/>
  <c r="L27" i="2"/>
  <c r="I27" i="2"/>
  <c r="H27" i="2"/>
  <c r="D27" i="2"/>
  <c r="AO26" i="2"/>
  <c r="AN26" i="2"/>
  <c r="AM26" i="2"/>
  <c r="AL26" i="2"/>
  <c r="AJ26" i="2"/>
  <c r="AG26" i="2"/>
  <c r="AF26" i="2"/>
  <c r="AE26" i="2"/>
  <c r="AD26" i="2"/>
  <c r="AB26" i="2"/>
  <c r="Y26" i="2"/>
  <c r="X26" i="2"/>
  <c r="W26" i="2"/>
  <c r="V26" i="2"/>
  <c r="T26" i="2"/>
  <c r="Q26" i="2"/>
  <c r="P26" i="2"/>
  <c r="O26" i="2"/>
  <c r="N26" i="2"/>
  <c r="L26" i="2"/>
  <c r="I26" i="2"/>
  <c r="H26" i="2"/>
  <c r="D26" i="2"/>
  <c r="AO25" i="2"/>
  <c r="AN25" i="2"/>
  <c r="AM25" i="2"/>
  <c r="AL25" i="2"/>
  <c r="AJ25" i="2"/>
  <c r="AG25" i="2"/>
  <c r="AF25" i="2"/>
  <c r="AE25" i="2"/>
  <c r="AD25" i="2"/>
  <c r="AB25" i="2"/>
  <c r="Y25" i="2"/>
  <c r="X25" i="2"/>
  <c r="W25" i="2"/>
  <c r="V25" i="2"/>
  <c r="T25" i="2"/>
  <c r="Q25" i="2"/>
  <c r="P25" i="2"/>
  <c r="O25" i="2"/>
  <c r="N25" i="2"/>
  <c r="L25" i="2"/>
  <c r="I25" i="2"/>
  <c r="H25" i="2"/>
  <c r="D25" i="2"/>
  <c r="AO24" i="2"/>
  <c r="AN24" i="2"/>
  <c r="AM24" i="2"/>
  <c r="AL24" i="2"/>
  <c r="AJ24" i="2"/>
  <c r="AG24" i="2"/>
  <c r="AF24" i="2"/>
  <c r="AE24" i="2"/>
  <c r="AD24" i="2"/>
  <c r="AB24" i="2"/>
  <c r="Y24" i="2"/>
  <c r="X24" i="2"/>
  <c r="W24" i="2"/>
  <c r="V24" i="2"/>
  <c r="T24" i="2"/>
  <c r="Q24" i="2"/>
  <c r="P24" i="2"/>
  <c r="O24" i="2"/>
  <c r="N24" i="2"/>
  <c r="L24" i="2"/>
  <c r="I24" i="2"/>
  <c r="H24" i="2"/>
  <c r="D24" i="2"/>
  <c r="AO23" i="2"/>
  <c r="AN23" i="2"/>
  <c r="AM23" i="2"/>
  <c r="AL23" i="2"/>
  <c r="AJ23" i="2"/>
  <c r="AG23" i="2"/>
  <c r="AF23" i="2"/>
  <c r="AE23" i="2"/>
  <c r="AD23" i="2"/>
  <c r="AB23" i="2"/>
  <c r="Y23" i="2"/>
  <c r="X23" i="2"/>
  <c r="W23" i="2"/>
  <c r="V23" i="2"/>
  <c r="T23" i="2"/>
  <c r="Q23" i="2"/>
  <c r="P23" i="2"/>
  <c r="O23" i="2"/>
  <c r="N23" i="2"/>
  <c r="L23" i="2"/>
  <c r="I23" i="2"/>
  <c r="H23" i="2"/>
  <c r="D23" i="2"/>
  <c r="AI22" i="2"/>
  <c r="AO22" i="2" s="1"/>
  <c r="AH22" i="2"/>
  <c r="AF22" i="2"/>
  <c r="AA22" i="2"/>
  <c r="AG22" i="2" s="1"/>
  <c r="Z22" i="2"/>
  <c r="AB22" i="2" s="1"/>
  <c r="X22" i="2"/>
  <c r="V22" i="2"/>
  <c r="T22" i="2"/>
  <c r="Y22" i="2"/>
  <c r="P22" i="2"/>
  <c r="N22" i="2"/>
  <c r="K22" i="2"/>
  <c r="Q22" i="2" s="1"/>
  <c r="J22" i="2"/>
  <c r="L22" i="2" s="1"/>
  <c r="G22" i="2"/>
  <c r="I22" i="2" s="1"/>
  <c r="F22" i="2"/>
  <c r="H22" i="2" s="1"/>
  <c r="C22" i="2"/>
  <c r="B22" i="2"/>
  <c r="D22" i="2" s="1"/>
  <c r="AO21" i="2"/>
  <c r="AN21" i="2"/>
  <c r="AM21" i="2"/>
  <c r="AL21" i="2"/>
  <c r="AG21" i="2"/>
  <c r="AF21" i="2"/>
  <c r="AE21" i="2"/>
  <c r="AD21" i="2"/>
  <c r="Y21" i="2"/>
  <c r="X21" i="2"/>
  <c r="W21" i="2"/>
  <c r="V21" i="2"/>
  <c r="O21" i="2"/>
  <c r="N21" i="2"/>
  <c r="I21" i="2"/>
  <c r="AO20" i="2"/>
  <c r="AN20" i="2"/>
  <c r="AM20" i="2"/>
  <c r="AL20" i="2"/>
  <c r="AJ20" i="2"/>
  <c r="AG20" i="2"/>
  <c r="AF20" i="2"/>
  <c r="AE20" i="2"/>
  <c r="AD20" i="2"/>
  <c r="AB20" i="2"/>
  <c r="Y20" i="2"/>
  <c r="X20" i="2"/>
  <c r="W20" i="2"/>
  <c r="V20" i="2"/>
  <c r="T20" i="2"/>
  <c r="Q20" i="2"/>
  <c r="P20" i="2"/>
  <c r="O20" i="2"/>
  <c r="N20" i="2"/>
  <c r="L20" i="2"/>
  <c r="I20" i="2"/>
  <c r="H20" i="2"/>
  <c r="D20" i="2"/>
  <c r="AO19" i="2"/>
  <c r="AN19" i="2"/>
  <c r="AM19" i="2"/>
  <c r="AL19" i="2"/>
  <c r="AJ19" i="2"/>
  <c r="AG19" i="2"/>
  <c r="AF19" i="2"/>
  <c r="AE19" i="2"/>
  <c r="AD19" i="2"/>
  <c r="AB19" i="2"/>
  <c r="Y19" i="2"/>
  <c r="X19" i="2"/>
  <c r="W19" i="2"/>
  <c r="V19" i="2"/>
  <c r="T19" i="2"/>
  <c r="Q19" i="2"/>
  <c r="P19" i="2"/>
  <c r="O19" i="2"/>
  <c r="N19" i="2"/>
  <c r="L19" i="2"/>
  <c r="I19" i="2"/>
  <c r="H19" i="2"/>
  <c r="D19" i="2"/>
  <c r="AL17" i="2"/>
  <c r="AJ17" i="2"/>
  <c r="AG17" i="2"/>
  <c r="AE17" i="2"/>
  <c r="AB17" i="2"/>
  <c r="AN17" i="2"/>
  <c r="AO16" i="2"/>
  <c r="AN16" i="2"/>
  <c r="AM16" i="2"/>
  <c r="AL16" i="2"/>
  <c r="AJ16" i="2"/>
  <c r="AG16" i="2"/>
  <c r="AF16" i="2"/>
  <c r="AE16" i="2"/>
  <c r="AD16" i="2"/>
  <c r="AB16" i="2"/>
  <c r="Y16" i="2"/>
  <c r="X16" i="2"/>
  <c r="W16" i="2"/>
  <c r="V16" i="2"/>
  <c r="T16" i="2"/>
  <c r="Q16" i="2"/>
  <c r="P16" i="2"/>
  <c r="O16" i="2"/>
  <c r="N16" i="2"/>
  <c r="L16" i="2"/>
  <c r="I16" i="2"/>
  <c r="H16" i="2"/>
  <c r="D16" i="2"/>
  <c r="AD15" i="2"/>
  <c r="Z30" i="2"/>
  <c r="Z39" i="2" s="1"/>
  <c r="V15" i="2"/>
  <c r="R30" i="2"/>
  <c r="R39" i="2" s="1"/>
  <c r="Q15" i="2"/>
  <c r="P15" i="2"/>
  <c r="N15" i="2"/>
  <c r="L15" i="2"/>
  <c r="K15" i="2"/>
  <c r="K30" i="2" s="1"/>
  <c r="J15" i="2"/>
  <c r="J30" i="2" s="1"/>
  <c r="J39" i="2" s="1"/>
  <c r="I15" i="2"/>
  <c r="H15" i="2"/>
  <c r="G15" i="2"/>
  <c r="G30" i="2" s="1"/>
  <c r="F15" i="2"/>
  <c r="F30" i="2" s="1"/>
  <c r="F39" i="2" s="1"/>
  <c r="H39" i="2" s="1"/>
  <c r="D15" i="2"/>
  <c r="C15" i="2"/>
  <c r="C30" i="2" s="1"/>
  <c r="B15" i="2"/>
  <c r="B30" i="2" s="1"/>
  <c r="B39" i="2" s="1"/>
  <c r="E16" i="3" l="1"/>
  <c r="AF31" i="3"/>
  <c r="K41" i="3"/>
  <c r="Q31" i="3"/>
  <c r="AB31" i="3"/>
  <c r="AA41" i="3"/>
  <c r="AC19" i="3" s="1"/>
  <c r="AG31" i="3"/>
  <c r="AM31" i="3"/>
  <c r="U16" i="3"/>
  <c r="U38" i="3"/>
  <c r="U18" i="3"/>
  <c r="U19" i="3"/>
  <c r="AO31" i="3"/>
  <c r="AI41" i="3"/>
  <c r="AN31" i="3"/>
  <c r="AL31" i="3"/>
  <c r="AJ31" i="3"/>
  <c r="U40" i="3"/>
  <c r="Q41" i="3"/>
  <c r="M41" i="3"/>
  <c r="M36" i="3"/>
  <c r="M29" i="3"/>
  <c r="M28" i="3"/>
  <c r="M27" i="3"/>
  <c r="M26" i="3"/>
  <c r="M25" i="3"/>
  <c r="M42" i="3"/>
  <c r="P41" i="3"/>
  <c r="L41" i="3"/>
  <c r="M35" i="3"/>
  <c r="M34" i="3"/>
  <c r="M33" i="3"/>
  <c r="M32" i="3"/>
  <c r="M30" i="3"/>
  <c r="M17" i="3"/>
  <c r="M23" i="3"/>
  <c r="O41" i="3"/>
  <c r="M37" i="3"/>
  <c r="N41" i="3"/>
  <c r="M39" i="3"/>
  <c r="M22" i="3"/>
  <c r="M24" i="3"/>
  <c r="M21" i="3"/>
  <c r="M20" i="3"/>
  <c r="U42" i="3"/>
  <c r="Y41" i="3"/>
  <c r="U41" i="3"/>
  <c r="X41" i="3"/>
  <c r="T41" i="3"/>
  <c r="U39" i="3"/>
  <c r="U37" i="3"/>
  <c r="U36" i="3"/>
  <c r="U21" i="3"/>
  <c r="U20" i="3"/>
  <c r="W41" i="3"/>
  <c r="U29" i="3"/>
  <c r="U28" i="3"/>
  <c r="U27" i="3"/>
  <c r="U26" i="3"/>
  <c r="U25" i="3"/>
  <c r="U24" i="3"/>
  <c r="U23" i="3"/>
  <c r="V41" i="3"/>
  <c r="U35" i="3"/>
  <c r="U34" i="3"/>
  <c r="U33" i="3"/>
  <c r="U32" i="3"/>
  <c r="U30" i="3"/>
  <c r="U17" i="3"/>
  <c r="U22" i="3"/>
  <c r="M31" i="3"/>
  <c r="D41" i="3"/>
  <c r="E29" i="3"/>
  <c r="E28" i="3"/>
  <c r="E27" i="3"/>
  <c r="E26" i="3"/>
  <c r="E25" i="3"/>
  <c r="E24" i="3"/>
  <c r="E21" i="3"/>
  <c r="E20" i="3"/>
  <c r="E35" i="3"/>
  <c r="E34" i="3"/>
  <c r="E33" i="3"/>
  <c r="E32" i="3"/>
  <c r="E30" i="3"/>
  <c r="E22" i="3"/>
  <c r="E17" i="3"/>
  <c r="E23" i="3"/>
  <c r="E37" i="3"/>
  <c r="E36" i="3"/>
  <c r="E42" i="3"/>
  <c r="E41" i="3"/>
  <c r="E40" i="3"/>
  <c r="E39" i="3"/>
  <c r="AC41" i="3"/>
  <c r="AC27" i="3"/>
  <c r="AC36" i="3"/>
  <c r="AC34" i="3"/>
  <c r="AC42" i="3"/>
  <c r="AC23" i="3"/>
  <c r="AC20" i="3"/>
  <c r="U31" i="3"/>
  <c r="D31" i="3"/>
  <c r="AJ38" i="2"/>
  <c r="AJ22" i="2"/>
  <c r="AI30" i="2"/>
  <c r="AN22" i="2"/>
  <c r="AN15" i="2"/>
  <c r="AH30" i="2"/>
  <c r="AH39" i="2" s="1"/>
  <c r="AF15" i="2"/>
  <c r="AA30" i="2"/>
  <c r="AO30" i="2" s="1"/>
  <c r="AL22" i="2"/>
  <c r="AM38" i="2"/>
  <c r="AD22" i="2"/>
  <c r="AG15" i="2"/>
  <c r="AO15" i="2"/>
  <c r="Y38" i="2"/>
  <c r="AL38" i="2"/>
  <c r="AG38" i="2"/>
  <c r="AN38" i="2"/>
  <c r="V38" i="2"/>
  <c r="AE38" i="2"/>
  <c r="AL15" i="2"/>
  <c r="X15" i="2"/>
  <c r="Y15" i="2"/>
  <c r="D30" i="2"/>
  <c r="C39" i="2"/>
  <c r="E30" i="2"/>
  <c r="X30" i="2"/>
  <c r="T30" i="2"/>
  <c r="W30" i="2"/>
  <c r="S39" i="2"/>
  <c r="U30" i="2" s="1"/>
  <c r="V30" i="2"/>
  <c r="Y30" i="2"/>
  <c r="AN30" i="2"/>
  <c r="AJ30" i="2"/>
  <c r="AI39" i="2"/>
  <c r="AK18" i="2" s="1"/>
  <c r="AL30" i="2"/>
  <c r="E22" i="2"/>
  <c r="T15" i="2"/>
  <c r="AJ15" i="2"/>
  <c r="H30" i="2"/>
  <c r="I30" i="2"/>
  <c r="P30" i="2"/>
  <c r="L30" i="2"/>
  <c r="O30" i="2"/>
  <c r="K39" i="2"/>
  <c r="N30" i="2"/>
  <c r="Q30" i="2"/>
  <c r="AA39" i="2"/>
  <c r="AC17" i="2" s="1"/>
  <c r="O22" i="2"/>
  <c r="W22" i="2"/>
  <c r="AE22" i="2"/>
  <c r="AM22" i="2"/>
  <c r="O15" i="2"/>
  <c r="W15" i="2"/>
  <c r="AE15" i="2"/>
  <c r="AM15" i="2"/>
  <c r="AK22" i="2"/>
  <c r="AO39" i="1"/>
  <c r="AN39" i="1"/>
  <c r="AM39" i="1"/>
  <c r="AL39" i="1"/>
  <c r="AJ39" i="1"/>
  <c r="AG39" i="1"/>
  <c r="AF39" i="1"/>
  <c r="AE39" i="1"/>
  <c r="AD39" i="1"/>
  <c r="AB39" i="1"/>
  <c r="Y39" i="1"/>
  <c r="X39" i="1"/>
  <c r="W39" i="1"/>
  <c r="V39" i="1"/>
  <c r="T39" i="1"/>
  <c r="Q39" i="1"/>
  <c r="O39" i="1"/>
  <c r="N39" i="1"/>
  <c r="L39" i="1"/>
  <c r="I38" i="1"/>
  <c r="AN37" i="1"/>
  <c r="AL37" i="1"/>
  <c r="AI37" i="1"/>
  <c r="AM37" i="1" s="1"/>
  <c r="AH37" i="1"/>
  <c r="AJ37" i="1" s="1"/>
  <c r="AF37" i="1"/>
  <c r="AD37" i="1"/>
  <c r="AA37" i="1"/>
  <c r="AE37" i="1" s="1"/>
  <c r="Z37" i="1"/>
  <c r="AB37" i="1" s="1"/>
  <c r="X37" i="1"/>
  <c r="V37" i="1"/>
  <c r="S37" i="1"/>
  <c r="W37" i="1" s="1"/>
  <c r="R37" i="1"/>
  <c r="T37" i="1" s="1"/>
  <c r="P37" i="1"/>
  <c r="N37" i="1"/>
  <c r="K37" i="1"/>
  <c r="O37" i="1" s="1"/>
  <c r="J37" i="1"/>
  <c r="L37" i="1" s="1"/>
  <c r="G37" i="1"/>
  <c r="I37" i="1" s="1"/>
  <c r="F37" i="1"/>
  <c r="H37" i="1" s="1"/>
  <c r="D37" i="1"/>
  <c r="AO36" i="1"/>
  <c r="AN36" i="1"/>
  <c r="AM36" i="1"/>
  <c r="AL36" i="1"/>
  <c r="AJ36" i="1"/>
  <c r="AG36" i="1"/>
  <c r="AF36" i="1"/>
  <c r="AE36" i="1"/>
  <c r="AD36" i="1"/>
  <c r="AB36" i="1"/>
  <c r="Y36" i="1"/>
  <c r="X36" i="1"/>
  <c r="W36" i="1"/>
  <c r="V36" i="1"/>
  <c r="T36" i="1"/>
  <c r="Q36" i="1"/>
  <c r="P36" i="1"/>
  <c r="O36" i="1"/>
  <c r="N36" i="1"/>
  <c r="L36" i="1"/>
  <c r="I36" i="1"/>
  <c r="H36" i="1"/>
  <c r="D36" i="1"/>
  <c r="AO35" i="1"/>
  <c r="AN35" i="1"/>
  <c r="AM35" i="1"/>
  <c r="AL35" i="1"/>
  <c r="AJ35" i="1"/>
  <c r="AG35" i="1"/>
  <c r="AF35" i="1"/>
  <c r="AE35" i="1"/>
  <c r="AD35" i="1"/>
  <c r="AB35" i="1"/>
  <c r="Y35" i="1"/>
  <c r="X35" i="1"/>
  <c r="W35" i="1"/>
  <c r="V35" i="1"/>
  <c r="T35" i="1"/>
  <c r="Q35" i="1"/>
  <c r="O35" i="1"/>
  <c r="N35" i="1"/>
  <c r="L35" i="1"/>
  <c r="I35" i="1"/>
  <c r="H35" i="1"/>
  <c r="AM34" i="1"/>
  <c r="AL34" i="1"/>
  <c r="AF34" i="1"/>
  <c r="AE34" i="1"/>
  <c r="AD34" i="1"/>
  <c r="Y34" i="1"/>
  <c r="W34" i="1"/>
  <c r="V34" i="1"/>
  <c r="O34" i="1"/>
  <c r="N34" i="1"/>
  <c r="L34" i="1"/>
  <c r="AO33" i="1"/>
  <c r="AN33" i="1"/>
  <c r="AM33" i="1"/>
  <c r="AL33" i="1"/>
  <c r="AJ33" i="1"/>
  <c r="AG33" i="1"/>
  <c r="AF33" i="1"/>
  <c r="AE33" i="1"/>
  <c r="AD33" i="1"/>
  <c r="AB33" i="1"/>
  <c r="Y33" i="1"/>
  <c r="X33" i="1"/>
  <c r="W33" i="1"/>
  <c r="V33" i="1"/>
  <c r="T33" i="1"/>
  <c r="Q33" i="1"/>
  <c r="P33" i="1"/>
  <c r="O33" i="1"/>
  <c r="N33" i="1"/>
  <c r="L33" i="1"/>
  <c r="I33" i="1"/>
  <c r="H33" i="1"/>
  <c r="D33" i="1"/>
  <c r="AO32" i="1"/>
  <c r="AN32" i="1"/>
  <c r="AM32" i="1"/>
  <c r="AL32" i="1"/>
  <c r="AJ32" i="1"/>
  <c r="AG32" i="1"/>
  <c r="AF32" i="1"/>
  <c r="AE32" i="1"/>
  <c r="AD32" i="1"/>
  <c r="AB32" i="1"/>
  <c r="Y32" i="1"/>
  <c r="X32" i="1"/>
  <c r="W32" i="1"/>
  <c r="V32" i="1"/>
  <c r="T32" i="1"/>
  <c r="Q32" i="1"/>
  <c r="P32" i="1"/>
  <c r="O32" i="1"/>
  <c r="N32" i="1"/>
  <c r="L32" i="1"/>
  <c r="I32" i="1"/>
  <c r="H32" i="1"/>
  <c r="D32" i="1"/>
  <c r="AO31" i="1"/>
  <c r="AN31" i="1"/>
  <c r="AM31" i="1"/>
  <c r="AL31" i="1"/>
  <c r="AJ31" i="1"/>
  <c r="AG31" i="1"/>
  <c r="AF31" i="1"/>
  <c r="AE31" i="1"/>
  <c r="AD31" i="1"/>
  <c r="AB31" i="1"/>
  <c r="Y31" i="1"/>
  <c r="X31" i="1"/>
  <c r="W31" i="1"/>
  <c r="V31" i="1"/>
  <c r="T31" i="1"/>
  <c r="Q31" i="1"/>
  <c r="P31" i="1"/>
  <c r="O31" i="1"/>
  <c r="N31" i="1"/>
  <c r="L31" i="1"/>
  <c r="I31" i="1"/>
  <c r="H31" i="1"/>
  <c r="D31" i="1"/>
  <c r="AO30" i="1"/>
  <c r="AN30" i="1"/>
  <c r="AM30" i="1"/>
  <c r="AL30" i="1"/>
  <c r="AJ30" i="1"/>
  <c r="AG30" i="1"/>
  <c r="AF30" i="1"/>
  <c r="AE30" i="1"/>
  <c r="AD30" i="1"/>
  <c r="AB30" i="1"/>
  <c r="Y30" i="1"/>
  <c r="X30" i="1"/>
  <c r="W30" i="1"/>
  <c r="V30" i="1"/>
  <c r="T30" i="1"/>
  <c r="Q30" i="1"/>
  <c r="P30" i="1"/>
  <c r="O30" i="1"/>
  <c r="N30" i="1"/>
  <c r="L30" i="1"/>
  <c r="I30" i="1"/>
  <c r="H30" i="1"/>
  <c r="D30" i="1"/>
  <c r="AO28" i="1"/>
  <c r="AN28" i="1"/>
  <c r="AM28" i="1"/>
  <c r="AL28" i="1"/>
  <c r="AJ28" i="1"/>
  <c r="AG28" i="1"/>
  <c r="AF28" i="1"/>
  <c r="AE28" i="1"/>
  <c r="AD28" i="1"/>
  <c r="AB28" i="1"/>
  <c r="Y28" i="1"/>
  <c r="X28" i="1"/>
  <c r="W28" i="1"/>
  <c r="V28" i="1"/>
  <c r="T28" i="1"/>
  <c r="Q28" i="1"/>
  <c r="P28" i="1"/>
  <c r="O28" i="1"/>
  <c r="N28" i="1"/>
  <c r="L28" i="1"/>
  <c r="I28" i="1"/>
  <c r="H28" i="1"/>
  <c r="D28" i="1"/>
  <c r="AO27" i="1"/>
  <c r="AN27" i="1"/>
  <c r="AM27" i="1"/>
  <c r="AL27" i="1"/>
  <c r="AG27" i="1"/>
  <c r="AF27" i="1"/>
  <c r="AE27" i="1"/>
  <c r="AD27" i="1"/>
  <c r="Y27" i="1"/>
  <c r="X27" i="1"/>
  <c r="W27" i="1"/>
  <c r="V27" i="1"/>
  <c r="T27" i="1"/>
  <c r="Q27" i="1"/>
  <c r="P27" i="1"/>
  <c r="O27" i="1"/>
  <c r="N27" i="1"/>
  <c r="L27" i="1"/>
  <c r="I27" i="1"/>
  <c r="H27" i="1"/>
  <c r="D27" i="1"/>
  <c r="AO26" i="1"/>
  <c r="AN26" i="1"/>
  <c r="AM26" i="1"/>
  <c r="AL26" i="1"/>
  <c r="AJ26" i="1"/>
  <c r="AG26" i="1"/>
  <c r="AF26" i="1"/>
  <c r="AE26" i="1"/>
  <c r="AD26" i="1"/>
  <c r="AB26" i="1"/>
  <c r="Y26" i="1"/>
  <c r="X26" i="1"/>
  <c r="W26" i="1"/>
  <c r="V26" i="1"/>
  <c r="T26" i="1"/>
  <c r="Q26" i="1"/>
  <c r="P26" i="1"/>
  <c r="O26" i="1"/>
  <c r="N26" i="1"/>
  <c r="L26" i="1"/>
  <c r="I26" i="1"/>
  <c r="H26" i="1"/>
  <c r="D26" i="1"/>
  <c r="AO25" i="1"/>
  <c r="AN25" i="1"/>
  <c r="AM25" i="1"/>
  <c r="AL25" i="1"/>
  <c r="AJ25" i="1"/>
  <c r="AG25" i="1"/>
  <c r="AF25" i="1"/>
  <c r="AE25" i="1"/>
  <c r="AD25" i="1"/>
  <c r="AB25" i="1"/>
  <c r="Y25" i="1"/>
  <c r="X25" i="1"/>
  <c r="W25" i="1"/>
  <c r="V25" i="1"/>
  <c r="T25" i="1"/>
  <c r="Q25" i="1"/>
  <c r="P25" i="1"/>
  <c r="O25" i="1"/>
  <c r="N25" i="1"/>
  <c r="L25" i="1"/>
  <c r="I25" i="1"/>
  <c r="H25" i="1"/>
  <c r="D25" i="1"/>
  <c r="AO24" i="1"/>
  <c r="AN24" i="1"/>
  <c r="AM24" i="1"/>
  <c r="AL24" i="1"/>
  <c r="AJ24" i="1"/>
  <c r="AG24" i="1"/>
  <c r="AF24" i="1"/>
  <c r="AE24" i="1"/>
  <c r="AD24" i="1"/>
  <c r="AB24" i="1"/>
  <c r="Y24" i="1"/>
  <c r="X24" i="1"/>
  <c r="W24" i="1"/>
  <c r="V24" i="1"/>
  <c r="T24" i="1"/>
  <c r="Q24" i="1"/>
  <c r="P24" i="1"/>
  <c r="O24" i="1"/>
  <c r="N24" i="1"/>
  <c r="L24" i="1"/>
  <c r="I24" i="1"/>
  <c r="H24" i="1"/>
  <c r="D24" i="1"/>
  <c r="AO23" i="1"/>
  <c r="AN23" i="1"/>
  <c r="AM23" i="1"/>
  <c r="AL23" i="1"/>
  <c r="AJ23" i="1"/>
  <c r="AG23" i="1"/>
  <c r="AF23" i="1"/>
  <c r="AE23" i="1"/>
  <c r="AD23" i="1"/>
  <c r="AB23" i="1"/>
  <c r="Y23" i="1"/>
  <c r="X23" i="1"/>
  <c r="W23" i="1"/>
  <c r="V23" i="1"/>
  <c r="T23" i="1"/>
  <c r="Q23" i="1"/>
  <c r="P23" i="1"/>
  <c r="O23" i="1"/>
  <c r="N23" i="1"/>
  <c r="L23" i="1"/>
  <c r="I23" i="1"/>
  <c r="H23" i="1"/>
  <c r="D23" i="1"/>
  <c r="AO22" i="1"/>
  <c r="AN22" i="1"/>
  <c r="AM22" i="1"/>
  <c r="AL22" i="1"/>
  <c r="AJ22" i="1"/>
  <c r="AG22" i="1"/>
  <c r="AF22" i="1"/>
  <c r="AE22" i="1"/>
  <c r="AD22" i="1"/>
  <c r="AB22" i="1"/>
  <c r="Y22" i="1"/>
  <c r="X22" i="1"/>
  <c r="W22" i="1"/>
  <c r="V22" i="1"/>
  <c r="T22" i="1"/>
  <c r="Q22" i="1"/>
  <c r="P22" i="1"/>
  <c r="O22" i="1"/>
  <c r="N22" i="1"/>
  <c r="L22" i="1"/>
  <c r="I22" i="1"/>
  <c r="H22" i="1"/>
  <c r="D22" i="1"/>
  <c r="AN21" i="1"/>
  <c r="AL21" i="1"/>
  <c r="AI21" i="1"/>
  <c r="AO21" i="1" s="1"/>
  <c r="AH21" i="1"/>
  <c r="AJ21" i="1" s="1"/>
  <c r="AF21" i="1"/>
  <c r="AD21" i="1"/>
  <c r="AA21" i="1"/>
  <c r="AG21" i="1" s="1"/>
  <c r="Z21" i="1"/>
  <c r="AB21" i="1" s="1"/>
  <c r="X21" i="1"/>
  <c r="V21" i="1"/>
  <c r="S21" i="1"/>
  <c r="Y21" i="1" s="1"/>
  <c r="R21" i="1"/>
  <c r="T21" i="1" s="1"/>
  <c r="P21" i="1"/>
  <c r="N21" i="1"/>
  <c r="K21" i="1"/>
  <c r="Q21" i="1" s="1"/>
  <c r="J21" i="1"/>
  <c r="L21" i="1" s="1"/>
  <c r="G21" i="1"/>
  <c r="I21" i="1" s="1"/>
  <c r="F21" i="1"/>
  <c r="H21" i="1" s="1"/>
  <c r="C21" i="1"/>
  <c r="B21" i="1"/>
  <c r="D21" i="1" s="1"/>
  <c r="AO20" i="1"/>
  <c r="AN20" i="1"/>
  <c r="AM20" i="1"/>
  <c r="AL20" i="1"/>
  <c r="AG20" i="1"/>
  <c r="AF20" i="1"/>
  <c r="AE20" i="1"/>
  <c r="AD20" i="1"/>
  <c r="Y20" i="1"/>
  <c r="X20" i="1"/>
  <c r="W20" i="1"/>
  <c r="V20" i="1"/>
  <c r="O20" i="1"/>
  <c r="N20" i="1"/>
  <c r="I20" i="1"/>
  <c r="AO19" i="1"/>
  <c r="AN19" i="1"/>
  <c r="AM19" i="1"/>
  <c r="AL19" i="1"/>
  <c r="AJ19" i="1"/>
  <c r="AG19" i="1"/>
  <c r="AF19" i="1"/>
  <c r="AE19" i="1"/>
  <c r="AD19" i="1"/>
  <c r="AB19" i="1"/>
  <c r="Y19" i="1"/>
  <c r="X19" i="1"/>
  <c r="W19" i="1"/>
  <c r="V19" i="1"/>
  <c r="T19" i="1"/>
  <c r="Q19" i="1"/>
  <c r="P19" i="1"/>
  <c r="O19" i="1"/>
  <c r="N19" i="1"/>
  <c r="L19" i="1"/>
  <c r="I19" i="1"/>
  <c r="H19" i="1"/>
  <c r="D19" i="1"/>
  <c r="AO18" i="1"/>
  <c r="AN18" i="1"/>
  <c r="AM18" i="1"/>
  <c r="AL18" i="1"/>
  <c r="AJ18" i="1"/>
  <c r="AG18" i="1"/>
  <c r="AF18" i="1"/>
  <c r="AE18" i="1"/>
  <c r="AD18" i="1"/>
  <c r="AB18" i="1"/>
  <c r="Y18" i="1"/>
  <c r="X18" i="1"/>
  <c r="W18" i="1"/>
  <c r="V18" i="1"/>
  <c r="T18" i="1"/>
  <c r="Q18" i="1"/>
  <c r="P18" i="1"/>
  <c r="O18" i="1"/>
  <c r="N18" i="1"/>
  <c r="L18" i="1"/>
  <c r="I18" i="1"/>
  <c r="H18" i="1"/>
  <c r="D18" i="1"/>
  <c r="AL17" i="1"/>
  <c r="AI17" i="1"/>
  <c r="AH17" i="1"/>
  <c r="AJ17" i="1" s="1"/>
  <c r="AG17" i="1"/>
  <c r="AE17" i="1"/>
  <c r="AA17" i="1"/>
  <c r="Z17" i="1"/>
  <c r="AB17" i="1" s="1"/>
  <c r="S17" i="1"/>
  <c r="AN17" i="1" s="1"/>
  <c r="R17" i="1"/>
  <c r="AO16" i="1"/>
  <c r="AN16" i="1"/>
  <c r="AM16" i="1"/>
  <c r="AL16" i="1"/>
  <c r="AJ16" i="1"/>
  <c r="AG16" i="1"/>
  <c r="AF16" i="1"/>
  <c r="AE16" i="1"/>
  <c r="AD16" i="1"/>
  <c r="AB16" i="1"/>
  <c r="Y16" i="1"/>
  <c r="X16" i="1"/>
  <c r="W16" i="1"/>
  <c r="V16" i="1"/>
  <c r="T16" i="1"/>
  <c r="Q16" i="1"/>
  <c r="P16" i="1"/>
  <c r="O16" i="1"/>
  <c r="N16" i="1"/>
  <c r="L16" i="1"/>
  <c r="I16" i="1"/>
  <c r="H16" i="1"/>
  <c r="D16" i="1"/>
  <c r="AI15" i="1"/>
  <c r="AI29" i="1" s="1"/>
  <c r="AH15" i="1"/>
  <c r="AH29" i="1" s="1"/>
  <c r="AH38" i="1" s="1"/>
  <c r="AB15" i="1"/>
  <c r="AA15" i="1"/>
  <c r="AA29" i="1" s="1"/>
  <c r="Z15" i="1"/>
  <c r="Z29" i="1" s="1"/>
  <c r="Z38" i="1" s="1"/>
  <c r="V15" i="1"/>
  <c r="S15" i="1"/>
  <c r="AL15" i="1" s="1"/>
  <c r="R15" i="1"/>
  <c r="R29" i="1" s="1"/>
  <c r="R38" i="1" s="1"/>
  <c r="K15" i="1"/>
  <c r="O15" i="1" s="1"/>
  <c r="J15" i="1"/>
  <c r="G15" i="1"/>
  <c r="F15" i="1"/>
  <c r="F29" i="1" s="1"/>
  <c r="F38" i="1" s="1"/>
  <c r="H38" i="1" s="1"/>
  <c r="C15" i="1"/>
  <c r="C29" i="1" s="1"/>
  <c r="B15" i="1"/>
  <c r="B29" i="1" s="1"/>
  <c r="B38" i="1" s="1"/>
  <c r="M16" i="3" l="1"/>
  <c r="M40" i="3"/>
  <c r="AC22" i="3"/>
  <c r="AC29" i="3"/>
  <c r="AF41" i="3"/>
  <c r="AC38" i="3"/>
  <c r="AC18" i="3"/>
  <c r="AC39" i="3"/>
  <c r="AC32" i="3"/>
  <c r="AC25" i="3"/>
  <c r="AC16" i="3"/>
  <c r="AC24" i="3"/>
  <c r="AD41" i="3"/>
  <c r="AC17" i="3"/>
  <c r="AC33" i="3"/>
  <c r="AB41" i="3"/>
  <c r="AC26" i="3"/>
  <c r="AG41" i="3"/>
  <c r="AC31" i="3"/>
  <c r="AC37" i="3"/>
  <c r="AE41" i="3"/>
  <c r="AC30" i="3"/>
  <c r="AC35" i="3"/>
  <c r="AC21" i="3"/>
  <c r="AC28" i="3"/>
  <c r="AC40" i="3"/>
  <c r="AK42" i="3"/>
  <c r="AK38" i="3"/>
  <c r="AK30" i="3"/>
  <c r="AK35" i="3"/>
  <c r="AK21" i="3"/>
  <c r="AK26" i="3"/>
  <c r="AK22" i="3"/>
  <c r="AK39" i="3"/>
  <c r="AO41" i="3"/>
  <c r="AJ41" i="3"/>
  <c r="AK40" i="3"/>
  <c r="AK17" i="3"/>
  <c r="AK33" i="3"/>
  <c r="AK19" i="3"/>
  <c r="AK24" i="3"/>
  <c r="AK28" i="3"/>
  <c r="AK36" i="3"/>
  <c r="AN41" i="3"/>
  <c r="AK16" i="3"/>
  <c r="AK29" i="3"/>
  <c r="AK34" i="3"/>
  <c r="AK20" i="3"/>
  <c r="AK25" i="3"/>
  <c r="AM41" i="3"/>
  <c r="AK37" i="3"/>
  <c r="AK41" i="3"/>
  <c r="AK31" i="3"/>
  <c r="AK32" i="3"/>
  <c r="AL41" i="3"/>
  <c r="AK23" i="3"/>
  <c r="AK27" i="3"/>
  <c r="AK18" i="3"/>
  <c r="AC22" i="2"/>
  <c r="AG30" i="2"/>
  <c r="AB30" i="2"/>
  <c r="AM30" i="2"/>
  <c r="AE30" i="2"/>
  <c r="AD30" i="2"/>
  <c r="AF30" i="2"/>
  <c r="U22" i="2"/>
  <c r="AC30" i="2"/>
  <c r="U40" i="2"/>
  <c r="Y39" i="2"/>
  <c r="U39" i="2"/>
  <c r="X39" i="2"/>
  <c r="T39" i="2"/>
  <c r="U37" i="2"/>
  <c r="U36" i="2"/>
  <c r="U35" i="2"/>
  <c r="U28" i="2"/>
  <c r="U27" i="2"/>
  <c r="U26" i="2"/>
  <c r="U25" i="2"/>
  <c r="U24" i="2"/>
  <c r="U23" i="2"/>
  <c r="U20" i="2"/>
  <c r="U19" i="2"/>
  <c r="W39" i="2"/>
  <c r="V39" i="2"/>
  <c r="U38" i="2"/>
  <c r="U34" i="2"/>
  <c r="U33" i="2"/>
  <c r="U32" i="2"/>
  <c r="U31" i="2"/>
  <c r="U29" i="2"/>
  <c r="U21" i="2"/>
  <c r="U16" i="2"/>
  <c r="U15" i="2"/>
  <c r="Q39" i="2"/>
  <c r="M39" i="2"/>
  <c r="M35" i="2"/>
  <c r="M40" i="2"/>
  <c r="P39" i="2"/>
  <c r="L39" i="2"/>
  <c r="M34" i="2"/>
  <c r="M33" i="2"/>
  <c r="M32" i="2"/>
  <c r="M31" i="2"/>
  <c r="M29" i="2"/>
  <c r="M16" i="2"/>
  <c r="O39" i="2"/>
  <c r="M36" i="2"/>
  <c r="M21" i="2"/>
  <c r="N39" i="2"/>
  <c r="M38" i="2"/>
  <c r="M37" i="2"/>
  <c r="M28" i="2"/>
  <c r="M27" i="2"/>
  <c r="M26" i="2"/>
  <c r="M25" i="2"/>
  <c r="M24" i="2"/>
  <c r="M23" i="2"/>
  <c r="M20" i="2"/>
  <c r="M19" i="2"/>
  <c r="M15" i="2"/>
  <c r="AK40" i="2"/>
  <c r="AO39" i="2"/>
  <c r="AK39" i="2"/>
  <c r="AN39" i="2"/>
  <c r="AJ39" i="2"/>
  <c r="AK37" i="2"/>
  <c r="AK36" i="2"/>
  <c r="AK35" i="2"/>
  <c r="AK27" i="2"/>
  <c r="AK26" i="2"/>
  <c r="AK25" i="2"/>
  <c r="AK24" i="2"/>
  <c r="AK23" i="2"/>
  <c r="AK21" i="2"/>
  <c r="AK20" i="2"/>
  <c r="AK19" i="2"/>
  <c r="AM39" i="2"/>
  <c r="AL39" i="2"/>
  <c r="AK38" i="2"/>
  <c r="AK34" i="2"/>
  <c r="AK33" i="2"/>
  <c r="AK32" i="2"/>
  <c r="AK31" i="2"/>
  <c r="AK29" i="2"/>
  <c r="AK28" i="2"/>
  <c r="AK17" i="2"/>
  <c r="AK16" i="2"/>
  <c r="AK15" i="2"/>
  <c r="M22" i="2"/>
  <c r="AG39" i="2"/>
  <c r="AC39" i="2"/>
  <c r="AC28" i="2"/>
  <c r="AF39" i="2"/>
  <c r="AB39" i="2"/>
  <c r="AC35" i="2"/>
  <c r="AC34" i="2"/>
  <c r="AC33" i="2"/>
  <c r="AC32" i="2"/>
  <c r="AC31" i="2"/>
  <c r="AC29" i="2"/>
  <c r="AC16" i="2"/>
  <c r="AC40" i="2"/>
  <c r="AE39" i="2"/>
  <c r="AC21" i="2"/>
  <c r="AD39" i="2"/>
  <c r="AC38" i="2"/>
  <c r="AC37" i="2"/>
  <c r="AC36" i="2"/>
  <c r="AC27" i="2"/>
  <c r="AC26" i="2"/>
  <c r="AC25" i="2"/>
  <c r="AC24" i="2"/>
  <c r="AC23" i="2"/>
  <c r="AC20" i="2"/>
  <c r="AC19" i="2"/>
  <c r="AC15" i="2"/>
  <c r="M30" i="2"/>
  <c r="AK30" i="2"/>
  <c r="D39" i="2"/>
  <c r="E34" i="2"/>
  <c r="E33" i="2"/>
  <c r="E32" i="2"/>
  <c r="E31" i="2"/>
  <c r="E29" i="2"/>
  <c r="E16" i="2"/>
  <c r="E36" i="2"/>
  <c r="E35" i="2"/>
  <c r="E40" i="2"/>
  <c r="E39" i="2"/>
  <c r="E38" i="2"/>
  <c r="E37" i="2"/>
  <c r="E28" i="2"/>
  <c r="E27" i="2"/>
  <c r="E26" i="2"/>
  <c r="E25" i="2"/>
  <c r="E24" i="2"/>
  <c r="E23" i="2"/>
  <c r="E20" i="2"/>
  <c r="E19" i="2"/>
  <c r="E15" i="2"/>
  <c r="E21" i="2"/>
  <c r="D29" i="1"/>
  <c r="C38" i="1"/>
  <c r="G29" i="1"/>
  <c r="I15" i="1"/>
  <c r="L15" i="1"/>
  <c r="X15" i="1"/>
  <c r="AD15" i="1"/>
  <c r="AJ15" i="1"/>
  <c r="D15" i="1"/>
  <c r="H15" i="1"/>
  <c r="N15" i="1"/>
  <c r="S29" i="1"/>
  <c r="AE29" i="1" s="1"/>
  <c r="W15" i="1"/>
  <c r="Y15" i="1"/>
  <c r="AF15" i="1"/>
  <c r="AC17" i="1"/>
  <c r="J29" i="1"/>
  <c r="J38" i="1" s="1"/>
  <c r="T15" i="1"/>
  <c r="AF29" i="1"/>
  <c r="AB29" i="1"/>
  <c r="AA38" i="1"/>
  <c r="AD29" i="1"/>
  <c r="AN15" i="1"/>
  <c r="E21" i="1"/>
  <c r="K29" i="1"/>
  <c r="Q15" i="1"/>
  <c r="P15" i="1"/>
  <c r="AJ29" i="1"/>
  <c r="AM29" i="1"/>
  <c r="AI38" i="1"/>
  <c r="AO29" i="1"/>
  <c r="AC15" i="1"/>
  <c r="AG15" i="1"/>
  <c r="AO15" i="1"/>
  <c r="O21" i="1"/>
  <c r="W21" i="1"/>
  <c r="AE21" i="1"/>
  <c r="AM21" i="1"/>
  <c r="Q37" i="1"/>
  <c r="Y37" i="1"/>
  <c r="AC37" i="1"/>
  <c r="AG37" i="1"/>
  <c r="AO37" i="1"/>
  <c r="AE15" i="1"/>
  <c r="AM15" i="1"/>
  <c r="AC21" i="1"/>
  <c r="AK21" i="1"/>
  <c r="AK39" i="1" l="1"/>
  <c r="AO38" i="1"/>
  <c r="AK38" i="1"/>
  <c r="AJ38" i="1"/>
  <c r="AK36" i="1"/>
  <c r="AK35" i="1"/>
  <c r="AK34" i="1"/>
  <c r="AK26" i="1"/>
  <c r="AK25" i="1"/>
  <c r="AK24" i="1"/>
  <c r="AK23" i="1"/>
  <c r="AK22" i="1"/>
  <c r="AK20" i="1"/>
  <c r="AK19" i="1"/>
  <c r="AK18" i="1"/>
  <c r="AM38" i="1"/>
  <c r="AK33" i="1"/>
  <c r="AK32" i="1"/>
  <c r="AK31" i="1"/>
  <c r="AK30" i="1"/>
  <c r="AK28" i="1"/>
  <c r="AK27" i="1"/>
  <c r="AK17" i="1"/>
  <c r="AK16" i="1"/>
  <c r="AK15" i="1"/>
  <c r="D38" i="1"/>
  <c r="E33" i="1"/>
  <c r="E32" i="1"/>
  <c r="E31" i="1"/>
  <c r="E30" i="1"/>
  <c r="E28" i="1"/>
  <c r="E16" i="1"/>
  <c r="E35" i="1"/>
  <c r="E34" i="1"/>
  <c r="E39" i="1"/>
  <c r="E38" i="1"/>
  <c r="E37" i="1"/>
  <c r="E36" i="1"/>
  <c r="E27" i="1"/>
  <c r="E26" i="1"/>
  <c r="E25" i="1"/>
  <c r="E24" i="1"/>
  <c r="E23" i="1"/>
  <c r="E22" i="1"/>
  <c r="E19" i="1"/>
  <c r="E18" i="1"/>
  <c r="E20" i="1"/>
  <c r="AC38" i="1"/>
  <c r="AC27" i="1"/>
  <c r="AF38" i="1"/>
  <c r="AB38" i="1"/>
  <c r="AC34" i="1"/>
  <c r="AC33" i="1"/>
  <c r="AC32" i="1"/>
  <c r="AC31" i="1"/>
  <c r="AC30" i="1"/>
  <c r="AC28" i="1"/>
  <c r="AC16" i="1"/>
  <c r="AC39" i="1"/>
  <c r="AC36" i="1"/>
  <c r="AC35" i="1"/>
  <c r="AC26" i="1"/>
  <c r="AC25" i="1"/>
  <c r="AC24" i="1"/>
  <c r="AC23" i="1"/>
  <c r="AC22" i="1"/>
  <c r="AC19" i="1"/>
  <c r="AC18" i="1"/>
  <c r="AC20" i="1"/>
  <c r="AC29" i="1"/>
  <c r="H29" i="1"/>
  <c r="I29" i="1"/>
  <c r="AK29" i="1"/>
  <c r="X29" i="1"/>
  <c r="T29" i="1"/>
  <c r="W29" i="1"/>
  <c r="S38" i="1"/>
  <c r="V29" i="1"/>
  <c r="Y29" i="1"/>
  <c r="AK37" i="1"/>
  <c r="AL29" i="1"/>
  <c r="AN29" i="1"/>
  <c r="P29" i="1"/>
  <c r="L29" i="1"/>
  <c r="O29" i="1"/>
  <c r="K38" i="1"/>
  <c r="N29" i="1"/>
  <c r="Q29" i="1"/>
  <c r="M29" i="1"/>
  <c r="AG29" i="1"/>
  <c r="E15" i="1"/>
  <c r="E29" i="1"/>
  <c r="U39" i="1" l="1"/>
  <c r="Y38" i="1"/>
  <c r="U38" i="1"/>
  <c r="X38" i="1"/>
  <c r="T38" i="1"/>
  <c r="U36" i="1"/>
  <c r="U35" i="1"/>
  <c r="U34" i="1"/>
  <c r="U27" i="1"/>
  <c r="U26" i="1"/>
  <c r="U25" i="1"/>
  <c r="U24" i="1"/>
  <c r="U23" i="1"/>
  <c r="U22" i="1"/>
  <c r="U19" i="1"/>
  <c r="U18" i="1"/>
  <c r="W38" i="1"/>
  <c r="V38" i="1"/>
  <c r="U33" i="1"/>
  <c r="U32" i="1"/>
  <c r="U31" i="1"/>
  <c r="U30" i="1"/>
  <c r="U28" i="1"/>
  <c r="U20" i="1"/>
  <c r="U16" i="1"/>
  <c r="U37" i="1"/>
  <c r="U15" i="1"/>
  <c r="U21" i="1"/>
  <c r="AG38" i="1"/>
  <c r="AL38" i="1"/>
  <c r="Q38" i="1"/>
  <c r="M38" i="1"/>
  <c r="M34" i="1"/>
  <c r="M39" i="1"/>
  <c r="P38" i="1"/>
  <c r="L38" i="1"/>
  <c r="M33" i="1"/>
  <c r="M32" i="1"/>
  <c r="M31" i="1"/>
  <c r="M30" i="1"/>
  <c r="M28" i="1"/>
  <c r="M16" i="1"/>
  <c r="O38" i="1"/>
  <c r="M35" i="1"/>
  <c r="N38" i="1"/>
  <c r="M36" i="1"/>
  <c r="M27" i="1"/>
  <c r="M26" i="1"/>
  <c r="M25" i="1"/>
  <c r="M24" i="1"/>
  <c r="M23" i="1"/>
  <c r="M22" i="1"/>
  <c r="M19" i="1"/>
  <c r="M18" i="1"/>
  <c r="M20" i="1"/>
  <c r="M21" i="1"/>
  <c r="M15" i="1"/>
  <c r="M37" i="1"/>
  <c r="AD38" i="1"/>
  <c r="AN38" i="1"/>
  <c r="U29" i="1"/>
  <c r="AE38" i="1"/>
</calcChain>
</file>

<file path=xl/sharedStrings.xml><?xml version="1.0" encoding="utf-8"?>
<sst xmlns="http://schemas.openxmlformats.org/spreadsheetml/2006/main" count="505" uniqueCount="96">
  <si>
    <t>Сравнительная характеристика поступления доходов в бюджет Лахденпохского муниципального района за 2017-2019 года</t>
  </si>
  <si>
    <t>Вид доходов</t>
  </si>
  <si>
    <t>2013 год</t>
  </si>
  <si>
    <t>2014 год</t>
  </si>
  <si>
    <t>2015 год</t>
  </si>
  <si>
    <t>2017 год</t>
  </si>
  <si>
    <t>2018 год</t>
  </si>
  <si>
    <t>2019 год</t>
  </si>
  <si>
    <t>уточненный план, тыс.руб.</t>
  </si>
  <si>
    <t>исполнение, тыс.руб.</t>
  </si>
  <si>
    <t>% исполнения</t>
  </si>
  <si>
    <t>удельный вес в общем объеме доходов по факту</t>
  </si>
  <si>
    <t>Отклонение, тыс.руб.</t>
  </si>
  <si>
    <t>Коэффициент роста</t>
  </si>
  <si>
    <t>Отклонение к 2017 году, тыс.руб.</t>
  </si>
  <si>
    <t>Коэффициент роста к 2017 году</t>
  </si>
  <si>
    <r>
      <rPr>
        <sz val="8"/>
        <rFont val="Arial"/>
        <family val="2"/>
        <charset val="204"/>
      </rPr>
      <t>к 2013 году</t>
    </r>
    <r>
      <rPr>
        <sz val="7"/>
        <rFont val="Arial"/>
        <family val="2"/>
        <charset val="204"/>
      </rPr>
      <t xml:space="preserve"> (гр.11-гр.3)</t>
    </r>
  </si>
  <si>
    <r>
      <rPr>
        <sz val="8"/>
        <rFont val="Arial"/>
        <family val="2"/>
        <charset val="204"/>
      </rPr>
      <t xml:space="preserve">к 2014 году </t>
    </r>
    <r>
      <rPr>
        <sz val="7"/>
        <rFont val="Arial"/>
        <family val="2"/>
        <charset val="204"/>
      </rPr>
      <t>(гр.7-гр.3)</t>
    </r>
  </si>
  <si>
    <r>
      <rPr>
        <sz val="8"/>
        <rFont val="Arial"/>
        <family val="2"/>
        <charset val="204"/>
      </rPr>
      <t>к 2013 году</t>
    </r>
    <r>
      <rPr>
        <sz val="7"/>
        <rFont val="Arial"/>
        <family val="2"/>
        <charset val="204"/>
      </rPr>
      <t xml:space="preserve"> (гр.11/гр.3)</t>
    </r>
  </si>
  <si>
    <r>
      <rPr>
        <sz val="8"/>
        <rFont val="Arial"/>
        <family val="2"/>
        <charset val="204"/>
      </rPr>
      <t xml:space="preserve">к 2014 году </t>
    </r>
    <r>
      <rPr>
        <sz val="7"/>
        <rFont val="Arial"/>
        <family val="2"/>
        <charset val="204"/>
      </rPr>
      <t>(гр.7/гр.3)</t>
    </r>
  </si>
  <si>
    <r>
      <rPr>
        <sz val="8"/>
        <rFont val="Arial"/>
        <family val="2"/>
        <charset val="204"/>
      </rPr>
      <t>к 2014 году</t>
    </r>
    <r>
      <rPr>
        <sz val="7"/>
        <rFont val="Arial"/>
        <family val="2"/>
        <charset val="204"/>
      </rPr>
      <t xml:space="preserve"> (гр.13-гр.3)</t>
    </r>
  </si>
  <si>
    <r>
      <rPr>
        <sz val="8"/>
        <rFont val="Arial"/>
        <family val="2"/>
        <charset val="204"/>
      </rPr>
      <t xml:space="preserve">к 2015 году </t>
    </r>
    <r>
      <rPr>
        <sz val="7"/>
        <rFont val="Arial"/>
        <family val="2"/>
        <charset val="204"/>
      </rPr>
      <t>(гр.13-гр.7)</t>
    </r>
  </si>
  <si>
    <r>
      <rPr>
        <sz val="8"/>
        <rFont val="Arial"/>
        <family val="2"/>
        <charset val="204"/>
      </rPr>
      <t>к 2014 году</t>
    </r>
    <r>
      <rPr>
        <sz val="7"/>
        <rFont val="Arial"/>
        <family val="2"/>
        <charset val="204"/>
      </rPr>
      <t xml:space="preserve"> (гр.13/гр.3)</t>
    </r>
  </si>
  <si>
    <r>
      <rPr>
        <sz val="8"/>
        <rFont val="Arial"/>
        <family val="2"/>
        <charset val="204"/>
      </rPr>
      <t xml:space="preserve">к 2015 году </t>
    </r>
    <r>
      <rPr>
        <sz val="7"/>
        <rFont val="Arial"/>
        <family val="2"/>
        <charset val="204"/>
      </rPr>
      <t>(гр.13/гр.7)</t>
    </r>
  </si>
  <si>
    <r>
      <rPr>
        <sz val="8"/>
        <rFont val="Arial"/>
        <family val="2"/>
        <charset val="204"/>
      </rPr>
      <t xml:space="preserve">К 2017 году (гр.13-гр.3) </t>
    </r>
    <r>
      <rPr>
        <b/>
        <sz val="6"/>
        <rFont val="Arial"/>
        <family val="2"/>
        <charset val="204"/>
      </rPr>
      <t>* в сопост.условиях</t>
    </r>
  </si>
  <si>
    <t>К 2018 году (гр.13-гр.7)</t>
  </si>
  <si>
    <r>
      <rPr>
        <sz val="8"/>
        <rFont val="Arial"/>
        <family val="2"/>
        <charset val="204"/>
      </rPr>
      <t xml:space="preserve">К 2017 году (гр.13/гр.3) </t>
    </r>
    <r>
      <rPr>
        <b/>
        <sz val="6"/>
        <rFont val="Arial"/>
        <family val="2"/>
        <charset val="204"/>
      </rPr>
      <t>* в сопост.условиях</t>
    </r>
  </si>
  <si>
    <t>К 2018 году (гр.13/гр.7)</t>
  </si>
  <si>
    <t>Налоговые доходы</t>
  </si>
  <si>
    <t>Налог на доход физических  лиц</t>
  </si>
  <si>
    <t xml:space="preserve"> в т.ч. без учета доп.норматива 12%</t>
  </si>
  <si>
    <t>Налоги на совокупный доход</t>
  </si>
  <si>
    <t>Государственная пошлина</t>
  </si>
  <si>
    <t>Прочие налоги</t>
  </si>
  <si>
    <t>Неналоговые доходы</t>
  </si>
  <si>
    <t>Доходы от использования муниципального имущества</t>
  </si>
  <si>
    <t>Платежи при пользовании природными ресурсами</t>
  </si>
  <si>
    <t>Доходы от оказания платных услуг</t>
  </si>
  <si>
    <t>Доходы от продажи материальных и нематериальных активов</t>
  </si>
  <si>
    <t>Штрафные санкции</t>
  </si>
  <si>
    <t>Прочие неналоговые доходы</t>
  </si>
  <si>
    <t>Налоговые и неналоговые доходы</t>
  </si>
  <si>
    <t>Дотации</t>
  </si>
  <si>
    <t>Субсидии</t>
  </si>
  <si>
    <t>Субвенции</t>
  </si>
  <si>
    <t>Иные межбюджетный трансферты</t>
  </si>
  <si>
    <t>Безвозмездные поступления от негосударственных организаций</t>
  </si>
  <si>
    <t>х</t>
  </si>
  <si>
    <t>Прочие безвозмездные поступления</t>
  </si>
  <si>
    <t>Возврат остатков субсидий, субвенций и иных межбюджетных трансфертов</t>
  </si>
  <si>
    <t>Безвозмездные поступления</t>
  </si>
  <si>
    <t>ВСЕГО ДОХОДОВ</t>
  </si>
  <si>
    <r>
      <t xml:space="preserve">К 2018 году (гр.13-гр.3) </t>
    </r>
    <r>
      <rPr>
        <b/>
        <sz val="6"/>
        <rFont val="Arial"/>
        <family val="2"/>
        <charset val="204"/>
      </rPr>
      <t>* в сопост.условиях</t>
    </r>
  </si>
  <si>
    <t>К 2019 году (гр.13-гр.7)</t>
  </si>
  <si>
    <r>
      <t xml:space="preserve">К 2018 году (гр.13/гр.3) </t>
    </r>
    <r>
      <rPr>
        <b/>
        <sz val="6"/>
        <rFont val="Arial"/>
        <family val="2"/>
        <charset val="204"/>
      </rPr>
      <t>* в сопост.условиях</t>
    </r>
  </si>
  <si>
    <t>К 2019 году (гр.13/гр.7)</t>
  </si>
  <si>
    <t>2020 год</t>
  </si>
  <si>
    <t>Отклонение к 2018 году, тыс.руб.</t>
  </si>
  <si>
    <t>Коэффициент роста к 2018 году</t>
  </si>
  <si>
    <t>Акцизы</t>
  </si>
  <si>
    <t>Сравнительная характеристика поступления доходов в бюджет Лахденпохского муниципального района за 2018-2020 года</t>
  </si>
  <si>
    <t>Сравнительная характеристика поступления доходов в бюджет Лахденпохского муниципального района за 2019-2021 года</t>
  </si>
  <si>
    <t>Отклонение к 2019 году, тыс.руб.</t>
  </si>
  <si>
    <t>Коэффициент роста к 2019 году</t>
  </si>
  <si>
    <t>2021 год</t>
  </si>
  <si>
    <r>
      <t xml:space="preserve">К 2019 году (гр.13-гр.3) </t>
    </r>
    <r>
      <rPr>
        <b/>
        <sz val="6"/>
        <rFont val="Arial"/>
        <family val="2"/>
        <charset val="204"/>
      </rPr>
      <t>* в сопост.условиях</t>
    </r>
  </si>
  <si>
    <t>К 2020 году (гр.13-гр.7)</t>
  </si>
  <si>
    <r>
      <t xml:space="preserve">К 2019 году (гр.13/гр.3) </t>
    </r>
    <r>
      <rPr>
        <b/>
        <sz val="6"/>
        <rFont val="Arial"/>
        <family val="2"/>
        <charset val="204"/>
      </rPr>
      <t>* в сопост.условиях</t>
    </r>
  </si>
  <si>
    <t>К 2020 году (гр.13/гр.7)</t>
  </si>
  <si>
    <t>2022 год</t>
  </si>
  <si>
    <t>Отклонение к 2020 году, тыс.руб.</t>
  </si>
  <si>
    <t>Коэффициент роста к 2020 году</t>
  </si>
  <si>
    <t>Доходы бюджетов от возврата остатков</t>
  </si>
  <si>
    <t>2023 год</t>
  </si>
  <si>
    <r>
      <t xml:space="preserve">К 2021 году (гр.13-гр.3) </t>
    </r>
    <r>
      <rPr>
        <b/>
        <sz val="6"/>
        <rFont val="Arial"/>
        <family val="2"/>
        <charset val="204"/>
      </rPr>
      <t>* в сопост.условиях</t>
    </r>
  </si>
  <si>
    <t>К 2022 году (гр.13-гр.7)</t>
  </si>
  <si>
    <r>
      <t xml:space="preserve">К 2021 году (гр.13/гр.3) </t>
    </r>
    <r>
      <rPr>
        <b/>
        <sz val="6"/>
        <rFont val="Arial"/>
        <family val="2"/>
        <charset val="204"/>
      </rPr>
      <t>* в сопост.условиях</t>
    </r>
  </si>
  <si>
    <t>К 2022 году (гр.13/гр.7)</t>
  </si>
  <si>
    <t>Сравнительная характеристика поступления доходов в бюджет Лахденпохского муниципального района за 2021-2023 года</t>
  </si>
  <si>
    <t>Сравнительная характеристика поступления доходов в бюджет Лахденпохского муниципального района за 2022-2024 года</t>
  </si>
  <si>
    <t>2024 год</t>
  </si>
  <si>
    <t>Отклонение к 2022 году, тыс.руб.</t>
  </si>
  <si>
    <t>Коэффициент роста к 2022 году</t>
  </si>
  <si>
    <r>
      <t xml:space="preserve">К 2022 году (гр.13-гр.3) </t>
    </r>
    <r>
      <rPr>
        <b/>
        <sz val="6"/>
        <rFont val="Arial"/>
        <family val="2"/>
        <charset val="204"/>
      </rPr>
      <t>* в сопост.условиях</t>
    </r>
  </si>
  <si>
    <t>К 2023 году (гр.13-гр.7)</t>
  </si>
  <si>
    <r>
      <t xml:space="preserve">К 2022 году (гр.13/гр.3) </t>
    </r>
    <r>
      <rPr>
        <b/>
        <sz val="6"/>
        <rFont val="Arial"/>
        <family val="2"/>
        <charset val="204"/>
      </rPr>
      <t>* в сопост.условиях</t>
    </r>
  </si>
  <si>
    <t>К 2023 году (гр.13/гр.7)</t>
  </si>
  <si>
    <t>Сравнительная характеристика поступления доходов в бюджет Лахденпохского муниципального района за 2023-2025 года</t>
  </si>
  <si>
    <t>2025 год</t>
  </si>
  <si>
    <r>
      <t xml:space="preserve">К 2023 году (гр.13-гр.3) </t>
    </r>
    <r>
      <rPr>
        <b/>
        <sz val="6"/>
        <rFont val="Arial"/>
        <family val="2"/>
        <charset val="204"/>
      </rPr>
      <t>* в сопост.условиях</t>
    </r>
  </si>
  <si>
    <t>К 2024 году (гр.13-гр.7)</t>
  </si>
  <si>
    <r>
      <t xml:space="preserve">К 2023 году (гр.13/гр.3) </t>
    </r>
    <r>
      <rPr>
        <b/>
        <sz val="6"/>
        <rFont val="Arial"/>
        <family val="2"/>
        <charset val="204"/>
      </rPr>
      <t>* в сопост.условиях</t>
    </r>
  </si>
  <si>
    <t>К 2024 году (гр.13/гр.7)</t>
  </si>
  <si>
    <t>Отклонение к 2023 году, тыс.руб.</t>
  </si>
  <si>
    <t>Коэффициент роста к 2023 году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</si>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</sst>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\*;\-#,##0"/>
  </numFmts>
  <fonts count="21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b/>
      <sz val="6"/>
      <name val="Arial"/>
      <family val="2"/>
      <charset val="204"/>
    </font>
    <font>
      <sz val="6"/>
      <name val="Arial"/>
      <family val="2"/>
      <charset val="204"/>
    </font>
    <font>
      <b/>
      <sz val="9"/>
      <name val="Arial"/>
      <family val="2"/>
      <charset val="204"/>
    </font>
    <font>
      <sz val="10"/>
      <color indexed="9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10"/>
      <name val="Arial"/>
      <family val="2"/>
      <charset val="204"/>
    </font>
    <font>
      <b/>
      <sz val="10"/>
      <color indexed="9"/>
      <name val="Arial"/>
      <family val="2"/>
      <charset val="204"/>
    </font>
    <font>
      <i/>
      <sz val="10"/>
      <color indexed="23"/>
      <name val="Arial"/>
      <family val="2"/>
      <charset val="204"/>
    </font>
    <font>
      <sz val="10"/>
      <color indexed="17"/>
      <name val="Arial"/>
      <family val="2"/>
      <charset val="204"/>
    </font>
    <font>
      <sz val="18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b/>
      <sz val="24"/>
      <color indexed="8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0"/>
      <color indexed="19"/>
      <name val="Arial"/>
      <family val="2"/>
      <charset val="204"/>
    </font>
    <font>
      <sz val="10"/>
      <color indexed="63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9"/>
      </patternFill>
    </fill>
    <fill>
      <patternFill patternType="solid">
        <fgColor indexed="31"/>
        <bgColor indexed="27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theme="8" tint="0.59999389629810485"/>
        <bgColor indexed="27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8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9" borderId="0" applyNumberFormat="0" applyBorder="0" applyAlignment="0" applyProtection="0"/>
    <xf numFmtId="0" fontId="20" fillId="9" borderId="1" applyNumberFormat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298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0" fillId="0" borderId="0" xfId="0" applyAlignment="1">
      <alignment horizontal="right"/>
    </xf>
    <xf numFmtId="0" fontId="0" fillId="0" borderId="0" xfId="0" applyFill="1"/>
    <xf numFmtId="0" fontId="0" fillId="0" borderId="2" xfId="0" applyFont="1" applyBorder="1"/>
    <xf numFmtId="0" fontId="0" fillId="0" borderId="2" xfId="0" applyBorder="1"/>
    <xf numFmtId="0" fontId="0" fillId="2" borderId="2" xfId="0" applyFont="1" applyFill="1" applyBorder="1"/>
    <xf numFmtId="0" fontId="0" fillId="0" borderId="3" xfId="0" applyFont="1" applyBorder="1"/>
    <xf numFmtId="0" fontId="0" fillId="0" borderId="3" xfId="0" applyBorder="1"/>
    <xf numFmtId="0" fontId="0" fillId="2" borderId="3" xfId="0" applyFont="1" applyFill="1" applyBorder="1"/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7" xfId="0" applyFont="1" applyBorder="1"/>
    <xf numFmtId="0" fontId="0" fillId="0" borderId="8" xfId="0" applyBorder="1"/>
    <xf numFmtId="0" fontId="0" fillId="0" borderId="9" xfId="0" applyFont="1" applyBorder="1"/>
    <xf numFmtId="0" fontId="0" fillId="0" borderId="10" xfId="0" applyBorder="1"/>
    <xf numFmtId="0" fontId="0" fillId="0" borderId="11" xfId="0" applyFont="1" applyBorder="1"/>
    <xf numFmtId="0" fontId="0" fillId="0" borderId="0" xfId="0" applyBorder="1"/>
    <xf numFmtId="0" fontId="8" fillId="10" borderId="13" xfId="0" applyFont="1" applyFill="1" applyBorder="1" applyAlignment="1">
      <alignment vertical="center" wrapText="1"/>
    </xf>
    <xf numFmtId="3" fontId="8" fillId="10" borderId="14" xfId="0" applyNumberFormat="1" applyFont="1" applyFill="1" applyBorder="1" applyAlignment="1">
      <alignment horizontal="center" vertical="center" wrapText="1"/>
    </xf>
    <xf numFmtId="164" fontId="8" fillId="10" borderId="14" xfId="0" applyNumberFormat="1" applyFont="1" applyFill="1" applyBorder="1" applyAlignment="1">
      <alignment horizontal="center" vertical="center" wrapText="1"/>
    </xf>
    <xf numFmtId="165" fontId="8" fillId="10" borderId="14" xfId="0" applyNumberFormat="1" applyFont="1" applyFill="1" applyBorder="1" applyAlignment="1">
      <alignment horizontal="center" vertical="center" wrapText="1"/>
    </xf>
    <xf numFmtId="1" fontId="8" fillId="10" borderId="14" xfId="0" applyNumberFormat="1" applyFont="1" applyFill="1" applyBorder="1" applyAlignment="1">
      <alignment horizontal="center" vertical="center" wrapText="1"/>
    </xf>
    <xf numFmtId="4" fontId="8" fillId="10" borderId="14" xfId="0" applyNumberFormat="1" applyFont="1" applyFill="1" applyBorder="1" applyAlignment="1">
      <alignment horizontal="center" vertical="center"/>
    </xf>
    <xf numFmtId="4" fontId="8" fillId="10" borderId="15" xfId="0" applyNumberFormat="1" applyFont="1" applyFill="1" applyBorder="1" applyAlignment="1">
      <alignment horizontal="center" vertical="center"/>
    </xf>
    <xf numFmtId="0" fontId="4" fillId="0" borderId="16" xfId="0" applyFont="1" applyBorder="1" applyAlignment="1">
      <alignment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164" fontId="4" fillId="0" borderId="17" xfId="0" applyNumberFormat="1" applyFont="1" applyBorder="1" applyAlignment="1">
      <alignment horizontal="center" vertical="center" wrapText="1"/>
    </xf>
    <xf numFmtId="165" fontId="4" fillId="0" borderId="17" xfId="0" applyNumberFormat="1" applyFont="1" applyBorder="1" applyAlignment="1">
      <alignment horizontal="center" vertical="center" wrapText="1"/>
    </xf>
    <xf numFmtId="1" fontId="4" fillId="0" borderId="17" xfId="0" applyNumberFormat="1" applyFont="1" applyBorder="1" applyAlignment="1">
      <alignment horizontal="center" vertical="center" wrapText="1"/>
    </xf>
    <xf numFmtId="4" fontId="4" fillId="0" borderId="17" xfId="0" applyNumberFormat="1" applyFont="1" applyBorder="1" applyAlignment="1">
      <alignment horizontal="center" vertical="center"/>
    </xf>
    <xf numFmtId="3" fontId="4" fillId="2" borderId="17" xfId="0" applyNumberFormat="1" applyFont="1" applyFill="1" applyBorder="1" applyAlignment="1">
      <alignment horizontal="center" vertical="center" wrapText="1"/>
    </xf>
    <xf numFmtId="4" fontId="4" fillId="0" borderId="18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right" vertical="center" wrapText="1"/>
    </xf>
    <xf numFmtId="166" fontId="4" fillId="0" borderId="17" xfId="0" applyNumberFormat="1" applyFont="1" applyBorder="1" applyAlignment="1">
      <alignment horizontal="center" vertical="center" wrapText="1"/>
    </xf>
    <xf numFmtId="0" fontId="8" fillId="10" borderId="16" xfId="0" applyFont="1" applyFill="1" applyBorder="1" applyAlignment="1">
      <alignment vertical="center" wrapText="1"/>
    </xf>
    <xf numFmtId="3" fontId="8" fillId="10" borderId="17" xfId="0" applyNumberFormat="1" applyFont="1" applyFill="1" applyBorder="1" applyAlignment="1">
      <alignment horizontal="center" vertical="center" wrapText="1"/>
    </xf>
    <xf numFmtId="164" fontId="8" fillId="10" borderId="17" xfId="0" applyNumberFormat="1" applyFont="1" applyFill="1" applyBorder="1" applyAlignment="1">
      <alignment horizontal="center" vertical="center" wrapText="1"/>
    </xf>
    <xf numFmtId="165" fontId="8" fillId="10" borderId="17" xfId="0" applyNumberFormat="1" applyFont="1" applyFill="1" applyBorder="1" applyAlignment="1">
      <alignment horizontal="center" vertical="center" wrapText="1"/>
    </xf>
    <xf numFmtId="1" fontId="8" fillId="10" borderId="17" xfId="0" applyNumberFormat="1" applyFont="1" applyFill="1" applyBorder="1" applyAlignment="1">
      <alignment horizontal="center" vertical="center" wrapText="1"/>
    </xf>
    <xf numFmtId="4" fontId="8" fillId="10" borderId="17" xfId="0" applyNumberFormat="1" applyFont="1" applyFill="1" applyBorder="1" applyAlignment="1">
      <alignment horizontal="center" vertical="center"/>
    </xf>
    <xf numFmtId="4" fontId="8" fillId="10" borderId="18" xfId="0" applyNumberFormat="1" applyFont="1" applyFill="1" applyBorder="1" applyAlignment="1">
      <alignment horizontal="center" vertical="center"/>
    </xf>
    <xf numFmtId="3" fontId="4" fillId="0" borderId="17" xfId="0" applyNumberFormat="1" applyFont="1" applyBorder="1" applyAlignment="1">
      <alignment horizontal="center" vertical="center" wrapText="1"/>
    </xf>
    <xf numFmtId="165" fontId="4" fillId="0" borderId="17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textRotation="90" wrapText="1"/>
    </xf>
    <xf numFmtId="0" fontId="2" fillId="0" borderId="22" xfId="0" applyFont="1" applyBorder="1" applyAlignment="1">
      <alignment horizontal="center" vertical="center" textRotation="90" wrapText="1"/>
    </xf>
    <xf numFmtId="0" fontId="2" fillId="0" borderId="23" xfId="0" applyFont="1" applyBorder="1" applyAlignment="1">
      <alignment horizontal="center" vertical="center" textRotation="90" wrapText="1"/>
    </xf>
    <xf numFmtId="0" fontId="0" fillId="0" borderId="12" xfId="0" applyFont="1" applyBorder="1"/>
    <xf numFmtId="0" fontId="0" fillId="0" borderId="27" xfId="0" applyFont="1" applyBorder="1"/>
    <xf numFmtId="0" fontId="7" fillId="0" borderId="28" xfId="0" applyFont="1" applyBorder="1" applyAlignment="1">
      <alignment horizontal="center" vertical="center"/>
    </xf>
    <xf numFmtId="3" fontId="8" fillId="10" borderId="24" xfId="0" applyNumberFormat="1" applyFont="1" applyFill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8" fillId="10" borderId="25" xfId="0" applyNumberFormat="1" applyFont="1" applyFill="1" applyBorder="1" applyAlignment="1">
      <alignment horizontal="center" vertical="center" wrapText="1"/>
    </xf>
    <xf numFmtId="3" fontId="8" fillId="10" borderId="13" xfId="0" applyNumberFormat="1" applyFont="1" applyFill="1" applyBorder="1" applyAlignment="1">
      <alignment horizontal="center" vertical="center" wrapText="1"/>
    </xf>
    <xf numFmtId="3" fontId="4" fillId="0" borderId="16" xfId="0" applyNumberFormat="1" applyFont="1" applyBorder="1" applyAlignment="1">
      <alignment horizontal="center" vertical="center" wrapText="1"/>
    </xf>
    <xf numFmtId="3" fontId="8" fillId="10" borderId="16" xfId="0" applyNumberFormat="1" applyFont="1" applyFill="1" applyBorder="1" applyAlignment="1">
      <alignment horizontal="center" vertical="center" wrapText="1"/>
    </xf>
    <xf numFmtId="0" fontId="8" fillId="10" borderId="31" xfId="0" applyFont="1" applyFill="1" applyBorder="1" applyAlignment="1">
      <alignment vertical="center" wrapText="1"/>
    </xf>
    <xf numFmtId="3" fontId="8" fillId="10" borderId="32" xfId="0" applyNumberFormat="1" applyFont="1" applyFill="1" applyBorder="1" applyAlignment="1">
      <alignment horizontal="center" vertical="center" wrapText="1"/>
    </xf>
    <xf numFmtId="164" fontId="8" fillId="10" borderId="32" xfId="0" applyNumberFormat="1" applyFont="1" applyFill="1" applyBorder="1" applyAlignment="1">
      <alignment horizontal="center" vertical="center" wrapText="1"/>
    </xf>
    <xf numFmtId="165" fontId="8" fillId="10" borderId="32" xfId="0" applyNumberFormat="1" applyFont="1" applyFill="1" applyBorder="1" applyAlignment="1">
      <alignment horizontal="center" vertical="center" wrapText="1"/>
    </xf>
    <xf numFmtId="1" fontId="8" fillId="10" borderId="32" xfId="0" applyNumberFormat="1" applyFont="1" applyFill="1" applyBorder="1" applyAlignment="1">
      <alignment horizontal="center" vertical="center" wrapText="1"/>
    </xf>
    <xf numFmtId="4" fontId="8" fillId="10" borderId="32" xfId="0" applyNumberFormat="1" applyFont="1" applyFill="1" applyBorder="1" applyAlignment="1">
      <alignment horizontal="center" vertical="center"/>
    </xf>
    <xf numFmtId="4" fontId="8" fillId="10" borderId="33" xfId="0" applyNumberFormat="1" applyFont="1" applyFill="1" applyBorder="1" applyAlignment="1">
      <alignment horizontal="center" vertical="center"/>
    </xf>
    <xf numFmtId="3" fontId="8" fillId="10" borderId="31" xfId="0" applyNumberFormat="1" applyFont="1" applyFill="1" applyBorder="1" applyAlignment="1">
      <alignment horizontal="center" vertical="center" wrapText="1"/>
    </xf>
    <xf numFmtId="3" fontId="8" fillId="10" borderId="34" xfId="0" applyNumberFormat="1" applyFont="1" applyFill="1" applyBorder="1" applyAlignment="1">
      <alignment horizontal="center" vertical="center" wrapText="1"/>
    </xf>
    <xf numFmtId="165" fontId="4" fillId="0" borderId="17" xfId="0" applyNumberFormat="1" applyFont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textRotation="90" wrapText="1"/>
    </xf>
    <xf numFmtId="0" fontId="0" fillId="0" borderId="17" xfId="0" applyFont="1" applyBorder="1"/>
    <xf numFmtId="0" fontId="0" fillId="0" borderId="17" xfId="0" applyBorder="1"/>
    <xf numFmtId="0" fontId="0" fillId="2" borderId="17" xfId="0" applyFont="1" applyFill="1" applyBorder="1"/>
    <xf numFmtId="0" fontId="0" fillId="0" borderId="25" xfId="0" applyFont="1" applyBorder="1"/>
    <xf numFmtId="0" fontId="0" fillId="0" borderId="35" xfId="0" applyBorder="1"/>
    <xf numFmtId="0" fontId="2" fillId="0" borderId="36" xfId="0" applyFont="1" applyBorder="1" applyAlignment="1">
      <alignment horizontal="center" vertical="center" textRotation="90" wrapText="1"/>
    </xf>
    <xf numFmtId="0" fontId="0" fillId="0" borderId="41" xfId="0" applyFont="1" applyBorder="1"/>
    <xf numFmtId="0" fontId="0" fillId="0" borderId="36" xfId="0" applyBorder="1"/>
    <xf numFmtId="0" fontId="4" fillId="0" borderId="41" xfId="0" applyFont="1" applyBorder="1" applyAlignment="1">
      <alignment vertical="center" wrapText="1"/>
    </xf>
    <xf numFmtId="4" fontId="4" fillId="0" borderId="36" xfId="0" applyNumberFormat="1" applyFont="1" applyBorder="1" applyAlignment="1">
      <alignment horizontal="center" vertical="center"/>
    </xf>
    <xf numFmtId="0" fontId="4" fillId="0" borderId="41" xfId="0" applyFont="1" applyBorder="1" applyAlignment="1">
      <alignment horizontal="right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41" xfId="0" applyFont="1" applyBorder="1" applyAlignment="1">
      <alignment vertical="center" wrapText="1"/>
    </xf>
    <xf numFmtId="0" fontId="0" fillId="0" borderId="44" xfId="0" applyFont="1" applyBorder="1"/>
    <xf numFmtId="0" fontId="0" fillId="0" borderId="34" xfId="0" applyFont="1" applyBorder="1"/>
    <xf numFmtId="0" fontId="0" fillId="0" borderId="32" xfId="0" applyFont="1" applyBorder="1"/>
    <xf numFmtId="0" fontId="0" fillId="0" borderId="32" xfId="0" applyBorder="1"/>
    <xf numFmtId="0" fontId="0" fillId="2" borderId="32" xfId="0" applyFont="1" applyFill="1" applyBorder="1"/>
    <xf numFmtId="0" fontId="0" fillId="0" borderId="45" xfId="0" applyBorder="1"/>
    <xf numFmtId="0" fontId="8" fillId="10" borderId="46" xfId="0" applyFont="1" applyFill="1" applyBorder="1" applyAlignment="1">
      <alignment vertical="center" wrapText="1"/>
    </xf>
    <xf numFmtId="3" fontId="8" fillId="10" borderId="47" xfId="0" applyNumberFormat="1" applyFont="1" applyFill="1" applyBorder="1" applyAlignment="1">
      <alignment horizontal="center" vertical="center" wrapText="1"/>
    </xf>
    <xf numFmtId="3" fontId="8" fillId="10" borderId="48" xfId="0" applyNumberFormat="1" applyFont="1" applyFill="1" applyBorder="1" applyAlignment="1">
      <alignment horizontal="center" vertical="center" wrapText="1"/>
    </xf>
    <xf numFmtId="164" fontId="8" fillId="10" borderId="48" xfId="0" applyNumberFormat="1" applyFont="1" applyFill="1" applyBorder="1" applyAlignment="1">
      <alignment horizontal="center" vertical="center" wrapText="1"/>
    </xf>
    <xf numFmtId="165" fontId="8" fillId="10" borderId="48" xfId="0" applyNumberFormat="1" applyFont="1" applyFill="1" applyBorder="1" applyAlignment="1">
      <alignment horizontal="center" vertical="center" wrapText="1"/>
    </xf>
    <xf numFmtId="1" fontId="8" fillId="10" borderId="48" xfId="0" applyNumberFormat="1" applyFont="1" applyFill="1" applyBorder="1" applyAlignment="1">
      <alignment horizontal="center" vertical="center" wrapText="1"/>
    </xf>
    <xf numFmtId="4" fontId="8" fillId="10" borderId="48" xfId="0" applyNumberFormat="1" applyFont="1" applyFill="1" applyBorder="1" applyAlignment="1">
      <alignment horizontal="center" vertical="center"/>
    </xf>
    <xf numFmtId="4" fontId="8" fillId="10" borderId="49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 textRotation="90" wrapText="1"/>
    </xf>
    <xf numFmtId="0" fontId="0" fillId="0" borderId="54" xfId="0" applyFont="1" applyBorder="1"/>
    <xf numFmtId="0" fontId="0" fillId="0" borderId="55" xfId="0" applyFont="1" applyBorder="1"/>
    <xf numFmtId="0" fontId="7" fillId="0" borderId="56" xfId="0" applyFont="1" applyBorder="1" applyAlignment="1">
      <alignment horizontal="center" vertical="center"/>
    </xf>
    <xf numFmtId="3" fontId="8" fillId="10" borderId="57" xfId="0" applyNumberFormat="1" applyFont="1" applyFill="1" applyBorder="1" applyAlignment="1">
      <alignment horizontal="center" vertical="center" wrapText="1"/>
    </xf>
    <xf numFmtId="3" fontId="4" fillId="0" borderId="54" xfId="0" applyNumberFormat="1" applyFont="1" applyBorder="1" applyAlignment="1">
      <alignment horizontal="center" vertical="center" wrapText="1"/>
    </xf>
    <xf numFmtId="0" fontId="4" fillId="0" borderId="44" xfId="0" applyFont="1" applyBorder="1" applyAlignment="1">
      <alignment vertical="center" wrapText="1"/>
    </xf>
    <xf numFmtId="3" fontId="4" fillId="0" borderId="34" xfId="0" applyNumberFormat="1" applyFont="1" applyBorder="1" applyAlignment="1">
      <alignment horizontal="center" vertical="center" wrapText="1"/>
    </xf>
    <xf numFmtId="3" fontId="4" fillId="0" borderId="32" xfId="0" applyNumberFormat="1" applyFont="1" applyBorder="1" applyAlignment="1">
      <alignment horizontal="center" vertical="center" wrapText="1"/>
    </xf>
    <xf numFmtId="164" fontId="4" fillId="0" borderId="32" xfId="0" applyNumberFormat="1" applyFont="1" applyBorder="1" applyAlignment="1">
      <alignment horizontal="center" vertical="center" wrapText="1"/>
    </xf>
    <xf numFmtId="165" fontId="4" fillId="0" borderId="32" xfId="0" applyNumberFormat="1" applyFont="1" applyBorder="1" applyAlignment="1">
      <alignment horizontal="center" vertical="center" wrapText="1"/>
    </xf>
    <xf numFmtId="1" fontId="4" fillId="0" borderId="32" xfId="0" applyNumberFormat="1" applyFont="1" applyBorder="1" applyAlignment="1">
      <alignment horizontal="center" vertical="center" wrapText="1"/>
    </xf>
    <xf numFmtId="4" fontId="4" fillId="0" borderId="32" xfId="0" applyNumberFormat="1" applyFont="1" applyBorder="1" applyAlignment="1">
      <alignment horizontal="center" vertical="center"/>
    </xf>
    <xf numFmtId="3" fontId="4" fillId="2" borderId="32" xfId="0" applyNumberFormat="1" applyFont="1" applyFill="1" applyBorder="1" applyAlignment="1">
      <alignment horizontal="center" vertical="center" wrapText="1"/>
    </xf>
    <xf numFmtId="4" fontId="4" fillId="0" borderId="45" xfId="0" applyNumberFormat="1" applyFont="1" applyBorder="1" applyAlignment="1">
      <alignment horizontal="center" vertical="center"/>
    </xf>
    <xf numFmtId="3" fontId="4" fillId="0" borderId="55" xfId="0" applyNumberFormat="1" applyFont="1" applyBorder="1" applyAlignment="1">
      <alignment horizontal="center" vertical="center" wrapText="1"/>
    </xf>
    <xf numFmtId="0" fontId="8" fillId="10" borderId="46" xfId="0" applyFont="1" applyFill="1" applyBorder="1" applyAlignment="1">
      <alignment vertical="center" wrapText="1"/>
    </xf>
    <xf numFmtId="3" fontId="8" fillId="10" borderId="47" xfId="0" applyNumberFormat="1" applyFont="1" applyFill="1" applyBorder="1" applyAlignment="1">
      <alignment horizontal="center" vertical="center" wrapText="1"/>
    </xf>
    <xf numFmtId="3" fontId="8" fillId="10" borderId="48" xfId="0" applyNumberFormat="1" applyFont="1" applyFill="1" applyBorder="1" applyAlignment="1">
      <alignment horizontal="center" vertical="center" wrapText="1"/>
    </xf>
    <xf numFmtId="164" fontId="8" fillId="10" borderId="48" xfId="0" applyNumberFormat="1" applyFont="1" applyFill="1" applyBorder="1" applyAlignment="1">
      <alignment horizontal="center" vertical="center" wrapText="1"/>
    </xf>
    <xf numFmtId="165" fontId="8" fillId="10" borderId="48" xfId="0" applyNumberFormat="1" applyFont="1" applyFill="1" applyBorder="1" applyAlignment="1">
      <alignment horizontal="center" vertical="center" wrapText="1"/>
    </xf>
    <xf numFmtId="1" fontId="8" fillId="10" borderId="48" xfId="0" applyNumberFormat="1" applyFont="1" applyFill="1" applyBorder="1" applyAlignment="1">
      <alignment horizontal="center" vertical="center" wrapText="1"/>
    </xf>
    <xf numFmtId="4" fontId="8" fillId="10" borderId="48" xfId="0" applyNumberFormat="1" applyFont="1" applyFill="1" applyBorder="1" applyAlignment="1">
      <alignment horizontal="center" vertical="center"/>
    </xf>
    <xf numFmtId="4" fontId="8" fillId="10" borderId="49" xfId="0" applyNumberFormat="1" applyFont="1" applyFill="1" applyBorder="1" applyAlignment="1">
      <alignment horizontal="center" vertical="center"/>
    </xf>
    <xf numFmtId="3" fontId="8" fillId="10" borderId="57" xfId="0" applyNumberFormat="1" applyFont="1" applyFill="1" applyBorder="1" applyAlignment="1">
      <alignment horizontal="center" vertical="center" wrapText="1"/>
    </xf>
    <xf numFmtId="0" fontId="8" fillId="10" borderId="2" xfId="0" applyFont="1" applyFill="1" applyBorder="1" applyAlignment="1">
      <alignment vertical="center" wrapText="1"/>
    </xf>
    <xf numFmtId="3" fontId="8" fillId="10" borderId="50" xfId="0" applyNumberFormat="1" applyFont="1" applyFill="1" applyBorder="1" applyAlignment="1">
      <alignment horizontal="center" vertical="center" wrapText="1"/>
    </xf>
    <xf numFmtId="3" fontId="8" fillId="10" borderId="51" xfId="0" applyNumberFormat="1" applyFont="1" applyFill="1" applyBorder="1" applyAlignment="1">
      <alignment horizontal="center" vertical="center" wrapText="1"/>
    </xf>
    <xf numFmtId="164" fontId="8" fillId="10" borderId="51" xfId="0" applyNumberFormat="1" applyFont="1" applyFill="1" applyBorder="1" applyAlignment="1">
      <alignment horizontal="center" vertical="center" wrapText="1"/>
    </xf>
    <xf numFmtId="165" fontId="8" fillId="10" borderId="51" xfId="0" applyNumberFormat="1" applyFont="1" applyFill="1" applyBorder="1" applyAlignment="1">
      <alignment horizontal="center" vertical="center" wrapText="1"/>
    </xf>
    <xf numFmtId="1" fontId="8" fillId="10" borderId="51" xfId="0" applyNumberFormat="1" applyFont="1" applyFill="1" applyBorder="1" applyAlignment="1">
      <alignment horizontal="center" vertical="center" wrapText="1"/>
    </xf>
    <xf numFmtId="4" fontId="8" fillId="10" borderId="51" xfId="0" applyNumberFormat="1" applyFont="1" applyFill="1" applyBorder="1" applyAlignment="1">
      <alignment horizontal="center" vertical="center"/>
    </xf>
    <xf numFmtId="4" fontId="8" fillId="10" borderId="52" xfId="0" applyNumberFormat="1" applyFont="1" applyFill="1" applyBorder="1" applyAlignment="1">
      <alignment horizontal="center" vertical="center"/>
    </xf>
    <xf numFmtId="3" fontId="8" fillId="10" borderId="56" xfId="0" applyNumberFormat="1" applyFont="1" applyFill="1" applyBorder="1" applyAlignment="1">
      <alignment horizontal="center" vertical="center" wrapText="1"/>
    </xf>
    <xf numFmtId="0" fontId="4" fillId="0" borderId="44" xfId="0" applyFont="1" applyBorder="1" applyAlignment="1">
      <alignment vertical="center" wrapText="1"/>
    </xf>
    <xf numFmtId="3" fontId="4" fillId="0" borderId="32" xfId="0" applyNumberFormat="1" applyFont="1" applyBorder="1" applyAlignment="1">
      <alignment horizontal="center" vertical="center" wrapText="1"/>
    </xf>
    <xf numFmtId="165" fontId="4" fillId="0" borderId="32" xfId="0" applyNumberFormat="1" applyFont="1" applyBorder="1" applyAlignment="1">
      <alignment horizontal="center" vertical="center" wrapText="1"/>
    </xf>
    <xf numFmtId="0" fontId="4" fillId="0" borderId="46" xfId="0" applyFont="1" applyBorder="1" applyAlignment="1">
      <alignment vertical="center" wrapText="1"/>
    </xf>
    <xf numFmtId="3" fontId="4" fillId="0" borderId="47" xfId="0" applyNumberFormat="1" applyFont="1" applyBorder="1" applyAlignment="1">
      <alignment horizontal="center" vertical="center" wrapText="1"/>
    </xf>
    <xf numFmtId="3" fontId="4" fillId="0" borderId="48" xfId="0" applyNumberFormat="1" applyFont="1" applyBorder="1" applyAlignment="1">
      <alignment horizontal="center" vertical="center" wrapText="1"/>
    </xf>
    <xf numFmtId="164" fontId="4" fillId="0" borderId="48" xfId="0" applyNumberFormat="1" applyFont="1" applyBorder="1" applyAlignment="1">
      <alignment horizontal="center" vertical="center" wrapText="1"/>
    </xf>
    <xf numFmtId="165" fontId="4" fillId="0" borderId="48" xfId="0" applyNumberFormat="1" applyFont="1" applyBorder="1" applyAlignment="1">
      <alignment horizontal="center" vertical="center" wrapText="1"/>
    </xf>
    <xf numFmtId="1" fontId="4" fillId="0" borderId="48" xfId="0" applyNumberFormat="1" applyFont="1" applyBorder="1" applyAlignment="1">
      <alignment horizontal="center" vertical="center" wrapText="1"/>
    </xf>
    <xf numFmtId="4" fontId="4" fillId="0" borderId="48" xfId="0" applyNumberFormat="1" applyFont="1" applyBorder="1" applyAlignment="1">
      <alignment horizontal="center" vertical="center"/>
    </xf>
    <xf numFmtId="3" fontId="4" fillId="2" borderId="48" xfId="0" applyNumberFormat="1" applyFont="1" applyFill="1" applyBorder="1" applyAlignment="1">
      <alignment horizontal="center" vertical="center" wrapText="1"/>
    </xf>
    <xf numFmtId="4" fontId="4" fillId="0" borderId="49" xfId="0" applyNumberFormat="1" applyFont="1" applyBorder="1" applyAlignment="1">
      <alignment horizontal="center" vertical="center"/>
    </xf>
    <xf numFmtId="3" fontId="4" fillId="0" borderId="57" xfId="0" applyNumberFormat="1" applyFont="1" applyBorder="1" applyAlignment="1">
      <alignment horizontal="center" vertical="center" wrapText="1"/>
    </xf>
    <xf numFmtId="4" fontId="8" fillId="10" borderId="48" xfId="0" applyNumberFormat="1" applyFont="1" applyFill="1" applyBorder="1" applyAlignment="1">
      <alignment horizontal="center" vertical="center"/>
    </xf>
    <xf numFmtId="4" fontId="8" fillId="10" borderId="49" xfId="0" applyNumberFormat="1" applyFont="1" applyFill="1" applyBorder="1" applyAlignment="1">
      <alignment horizontal="center" vertical="center"/>
    </xf>
    <xf numFmtId="3" fontId="8" fillId="10" borderId="47" xfId="0" applyNumberFormat="1" applyFont="1" applyFill="1" applyBorder="1" applyAlignment="1">
      <alignment horizontal="center" vertical="center" wrapText="1"/>
    </xf>
    <xf numFmtId="3" fontId="8" fillId="10" borderId="48" xfId="0" applyNumberFormat="1" applyFont="1" applyFill="1" applyBorder="1" applyAlignment="1">
      <alignment horizontal="center" vertical="center" wrapText="1"/>
    </xf>
    <xf numFmtId="165" fontId="8" fillId="10" borderId="48" xfId="0" applyNumberFormat="1" applyFont="1" applyFill="1" applyBorder="1" applyAlignment="1">
      <alignment horizontal="center" vertical="center" wrapText="1"/>
    </xf>
    <xf numFmtId="3" fontId="8" fillId="10" borderId="57" xfId="0" applyNumberFormat="1" applyFont="1" applyFill="1" applyBorder="1" applyAlignment="1">
      <alignment horizontal="center" vertical="center" wrapText="1"/>
    </xf>
    <xf numFmtId="1" fontId="8" fillId="10" borderId="48" xfId="0" applyNumberFormat="1" applyFont="1" applyFill="1" applyBorder="1" applyAlignment="1">
      <alignment horizontal="center" vertical="center" wrapText="1"/>
    </xf>
    <xf numFmtId="165" fontId="4" fillId="0" borderId="17" xfId="0" applyNumberFormat="1" applyFont="1" applyBorder="1" applyAlignment="1">
      <alignment horizontal="center" vertical="center" wrapText="1"/>
    </xf>
    <xf numFmtId="165" fontId="4" fillId="0" borderId="32" xfId="0" applyNumberFormat="1" applyFont="1" applyBorder="1" applyAlignment="1">
      <alignment horizontal="center" vertical="center" wrapText="1"/>
    </xf>
    <xf numFmtId="0" fontId="8" fillId="10" borderId="46" xfId="0" applyFont="1" applyFill="1" applyBorder="1" applyAlignment="1">
      <alignment vertical="center" wrapText="1"/>
    </xf>
    <xf numFmtId="164" fontId="8" fillId="10" borderId="48" xfId="0" applyNumberFormat="1" applyFont="1" applyFill="1" applyBorder="1" applyAlignment="1">
      <alignment horizontal="center" vertical="center" wrapText="1"/>
    </xf>
    <xf numFmtId="0" fontId="4" fillId="0" borderId="41" xfId="0" applyFont="1" applyBorder="1" applyAlignment="1">
      <alignment vertical="center" wrapText="1"/>
    </xf>
    <xf numFmtId="0" fontId="4" fillId="0" borderId="44" xfId="0" applyFont="1" applyBorder="1" applyAlignment="1">
      <alignment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32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textRotation="90" wrapText="1"/>
    </xf>
    <xf numFmtId="0" fontId="2" fillId="0" borderId="36" xfId="0" applyFont="1" applyBorder="1" applyAlignment="1">
      <alignment horizontal="center" vertical="center" textRotation="90" wrapText="1"/>
    </xf>
    <xf numFmtId="165" fontId="8" fillId="10" borderId="40" xfId="0" applyNumberFormat="1" applyFont="1" applyFill="1" applyBorder="1" applyAlignment="1">
      <alignment horizontal="center" vertical="center" wrapText="1"/>
    </xf>
    <xf numFmtId="165" fontId="4" fillId="0" borderId="36" xfId="0" applyNumberFormat="1" applyFont="1" applyBorder="1" applyAlignment="1">
      <alignment horizontal="center" vertical="center" wrapText="1"/>
    </xf>
    <xf numFmtId="165" fontId="4" fillId="0" borderId="45" xfId="0" applyNumberFormat="1" applyFont="1" applyBorder="1" applyAlignment="1">
      <alignment horizontal="center" vertical="center" wrapText="1"/>
    </xf>
    <xf numFmtId="165" fontId="8" fillId="10" borderId="52" xfId="0" applyNumberFormat="1" applyFont="1" applyFill="1" applyBorder="1" applyAlignment="1">
      <alignment horizontal="center" vertical="center" wrapText="1"/>
    </xf>
    <xf numFmtId="165" fontId="4" fillId="0" borderId="49" xfId="0" applyNumberFormat="1" applyFont="1" applyBorder="1" applyAlignment="1">
      <alignment horizontal="center" vertical="center" wrapText="1"/>
    </xf>
    <xf numFmtId="165" fontId="4" fillId="0" borderId="36" xfId="0" applyNumberFormat="1" applyFont="1" applyBorder="1" applyAlignment="1">
      <alignment horizontal="center" vertical="center" wrapText="1"/>
    </xf>
    <xf numFmtId="165" fontId="4" fillId="0" borderId="45" xfId="0" applyNumberFormat="1" applyFont="1" applyBorder="1" applyAlignment="1">
      <alignment horizontal="center" vertical="center" wrapText="1"/>
    </xf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0" fontId="2" fillId="0" borderId="17" xfId="0" applyFont="1" applyBorder="1" applyAlignment="1">
      <alignment horizontal="center" vertical="center" textRotation="90" wrapText="1"/>
    </xf>
    <xf numFmtId="165" fontId="4" fillId="0" borderId="17" xfId="0" applyNumberFormat="1" applyFont="1" applyBorder="1" applyAlignment="1">
      <alignment horizontal="center" vertical="center" wrapText="1"/>
    </xf>
    <xf numFmtId="165" fontId="4" fillId="0" borderId="32" xfId="0" applyNumberFormat="1" applyFont="1" applyBorder="1" applyAlignment="1">
      <alignment horizontal="center" vertical="center" wrapText="1"/>
    </xf>
    <xf numFmtId="165" fontId="4" fillId="0" borderId="36" xfId="0" applyNumberFormat="1" applyFont="1" applyBorder="1" applyAlignment="1">
      <alignment horizontal="center" vertical="center" wrapText="1"/>
    </xf>
    <xf numFmtId="165" fontId="4" fillId="0" borderId="45" xfId="0" applyNumberFormat="1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textRotation="90" wrapText="1"/>
    </xf>
    <xf numFmtId="3" fontId="8" fillId="10" borderId="48" xfId="0" applyNumberFormat="1" applyFont="1" applyFill="1" applyBorder="1" applyAlignment="1">
      <alignment horizontal="center" vertical="center" wrapText="1"/>
    </xf>
    <xf numFmtId="164" fontId="8" fillId="10" borderId="48" xfId="0" applyNumberFormat="1" applyFont="1" applyFill="1" applyBorder="1" applyAlignment="1">
      <alignment horizontal="center" vertical="center" wrapText="1"/>
    </xf>
    <xf numFmtId="0" fontId="4" fillId="0" borderId="41" xfId="0" applyFont="1" applyBorder="1" applyAlignment="1">
      <alignment vertical="center" wrapText="1"/>
    </xf>
    <xf numFmtId="0" fontId="4" fillId="0" borderId="44" xfId="0" applyFont="1" applyBorder="1" applyAlignment="1">
      <alignment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32" xfId="0" applyNumberFormat="1" applyFont="1" applyBorder="1" applyAlignment="1">
      <alignment horizontal="center" vertical="center" wrapText="1"/>
    </xf>
    <xf numFmtId="0" fontId="8" fillId="10" borderId="46" xfId="0" applyFont="1" applyFill="1" applyBorder="1" applyAlignment="1">
      <alignment vertical="center" wrapText="1"/>
    </xf>
    <xf numFmtId="3" fontId="8" fillId="10" borderId="47" xfId="0" applyNumberFormat="1" applyFont="1" applyFill="1" applyBorder="1" applyAlignment="1">
      <alignment horizontal="center" vertical="center" wrapText="1"/>
    </xf>
    <xf numFmtId="165" fontId="8" fillId="10" borderId="48" xfId="0" applyNumberFormat="1" applyFont="1" applyFill="1" applyBorder="1" applyAlignment="1">
      <alignment horizontal="center" vertical="center" wrapText="1"/>
    </xf>
    <xf numFmtId="1" fontId="8" fillId="10" borderId="48" xfId="0" applyNumberFormat="1" applyFont="1" applyFill="1" applyBorder="1" applyAlignment="1">
      <alignment horizontal="center" vertical="center" wrapText="1"/>
    </xf>
    <xf numFmtId="4" fontId="8" fillId="10" borderId="48" xfId="0" applyNumberFormat="1" applyFont="1" applyFill="1" applyBorder="1" applyAlignment="1">
      <alignment horizontal="center" vertical="center"/>
    </xf>
    <xf numFmtId="4" fontId="8" fillId="10" borderId="49" xfId="0" applyNumberFormat="1" applyFont="1" applyFill="1" applyBorder="1" applyAlignment="1">
      <alignment horizontal="center" vertical="center"/>
    </xf>
    <xf numFmtId="3" fontId="8" fillId="10" borderId="57" xfId="0" applyNumberFormat="1" applyFont="1" applyFill="1" applyBorder="1" applyAlignment="1">
      <alignment horizontal="center" vertical="center" wrapText="1"/>
    </xf>
    <xf numFmtId="4" fontId="8" fillId="10" borderId="48" xfId="0" applyNumberFormat="1" applyFont="1" applyFill="1" applyBorder="1" applyAlignment="1">
      <alignment horizontal="center" vertical="center"/>
    </xf>
    <xf numFmtId="4" fontId="8" fillId="10" borderId="49" xfId="0" applyNumberFormat="1" applyFont="1" applyFill="1" applyBorder="1" applyAlignment="1">
      <alignment horizontal="center" vertical="center"/>
    </xf>
    <xf numFmtId="3" fontId="8" fillId="10" borderId="47" xfId="0" applyNumberFormat="1" applyFont="1" applyFill="1" applyBorder="1" applyAlignment="1">
      <alignment horizontal="center" vertical="center" wrapText="1"/>
    </xf>
    <xf numFmtId="3" fontId="8" fillId="10" borderId="48" xfId="0" applyNumberFormat="1" applyFont="1" applyFill="1" applyBorder="1" applyAlignment="1">
      <alignment horizontal="center" vertical="center" wrapText="1"/>
    </xf>
    <xf numFmtId="165" fontId="8" fillId="10" borderId="48" xfId="0" applyNumberFormat="1" applyFont="1" applyFill="1" applyBorder="1" applyAlignment="1">
      <alignment horizontal="center" vertical="center" wrapText="1"/>
    </xf>
    <xf numFmtId="1" fontId="8" fillId="10" borderId="48" xfId="0" applyNumberFormat="1" applyFont="1" applyFill="1" applyBorder="1" applyAlignment="1">
      <alignment horizontal="center" vertical="center" wrapText="1"/>
    </xf>
    <xf numFmtId="165" fontId="4" fillId="0" borderId="17" xfId="0" applyNumberFormat="1" applyFont="1" applyBorder="1" applyAlignment="1">
      <alignment horizontal="center" vertical="center" wrapText="1"/>
    </xf>
    <xf numFmtId="165" fontId="4" fillId="0" borderId="32" xfId="0" applyNumberFormat="1" applyFont="1" applyBorder="1" applyAlignment="1">
      <alignment horizontal="center" vertical="center" wrapText="1"/>
    </xf>
    <xf numFmtId="0" fontId="8" fillId="10" borderId="46" xfId="0" applyFont="1" applyFill="1" applyBorder="1" applyAlignment="1">
      <alignment vertical="center" wrapText="1"/>
    </xf>
    <xf numFmtId="164" fontId="8" fillId="10" borderId="48" xfId="0" applyNumberFormat="1" applyFont="1" applyFill="1" applyBorder="1" applyAlignment="1">
      <alignment horizontal="center" vertical="center" wrapText="1"/>
    </xf>
    <xf numFmtId="0" fontId="4" fillId="0" borderId="41" xfId="0" applyFont="1" applyBorder="1" applyAlignment="1">
      <alignment vertical="center" wrapText="1"/>
    </xf>
    <xf numFmtId="0" fontId="4" fillId="0" borderId="44" xfId="0" applyFont="1" applyBorder="1" applyAlignment="1">
      <alignment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32" xfId="0" applyNumberFormat="1" applyFont="1" applyBorder="1" applyAlignment="1">
      <alignment horizontal="center" vertical="center" wrapText="1"/>
    </xf>
    <xf numFmtId="165" fontId="4" fillId="0" borderId="36" xfId="0" applyNumberFormat="1" applyFont="1" applyBorder="1" applyAlignment="1">
      <alignment horizontal="center" vertical="center" wrapText="1"/>
    </xf>
    <xf numFmtId="165" fontId="4" fillId="0" borderId="45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textRotation="90" wrapText="1"/>
    </xf>
    <xf numFmtId="0" fontId="2" fillId="0" borderId="36" xfId="0" applyFont="1" applyBorder="1" applyAlignment="1">
      <alignment horizontal="center" vertical="center" textRotation="90" wrapText="1"/>
    </xf>
    <xf numFmtId="0" fontId="2" fillId="0" borderId="0" xfId="0" applyFont="1" applyBorder="1" applyAlignment="1">
      <alignment horizontal="right" wrapText="1"/>
    </xf>
    <xf numFmtId="3" fontId="8" fillId="10" borderId="57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wrapText="1"/>
    </xf>
    <xf numFmtId="0" fontId="2" fillId="0" borderId="17" xfId="0" applyFont="1" applyBorder="1" applyAlignment="1">
      <alignment horizontal="center" vertical="center" textRotation="90" wrapText="1"/>
    </xf>
    <xf numFmtId="0" fontId="3" fillId="0" borderId="0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0" fillId="0" borderId="5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textRotation="90" wrapText="1"/>
    </xf>
    <xf numFmtId="0" fontId="2" fillId="0" borderId="17" xfId="0" applyFont="1" applyBorder="1" applyAlignment="1">
      <alignment horizontal="center" wrapText="1"/>
    </xf>
    <xf numFmtId="0" fontId="2" fillId="0" borderId="36" xfId="0" applyFont="1" applyBorder="1" applyAlignment="1">
      <alignment horizontal="center" wrapText="1"/>
    </xf>
    <xf numFmtId="0" fontId="2" fillId="0" borderId="17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textRotation="90" wrapText="1"/>
    </xf>
    <xf numFmtId="0" fontId="2" fillId="0" borderId="36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textRotation="90" wrapText="1"/>
    </xf>
    <xf numFmtId="0" fontId="2" fillId="0" borderId="36" xfId="0" applyFont="1" applyBorder="1" applyAlignment="1">
      <alignment horizontal="center" vertical="center" textRotation="90" wrapText="1"/>
    </xf>
    <xf numFmtId="165" fontId="4" fillId="0" borderId="17" xfId="0" applyNumberFormat="1" applyFont="1" applyBorder="1" applyAlignment="1">
      <alignment horizontal="center" vertical="center" wrapText="1"/>
    </xf>
    <xf numFmtId="165" fontId="4" fillId="0" borderId="32" xfId="0" applyNumberFormat="1" applyFont="1" applyBorder="1" applyAlignment="1">
      <alignment horizontal="center" vertical="center" wrapText="1"/>
    </xf>
    <xf numFmtId="0" fontId="8" fillId="10" borderId="46" xfId="0" applyFont="1" applyFill="1" applyBorder="1" applyAlignment="1">
      <alignment vertical="center" wrapText="1"/>
    </xf>
    <xf numFmtId="0" fontId="8" fillId="10" borderId="42" xfId="0" applyFont="1" applyFill="1" applyBorder="1" applyAlignment="1">
      <alignment vertical="center" wrapText="1"/>
    </xf>
    <xf numFmtId="3" fontId="8" fillId="10" borderId="47" xfId="0" applyNumberFormat="1" applyFont="1" applyFill="1" applyBorder="1" applyAlignment="1">
      <alignment horizontal="center" vertical="center" wrapText="1"/>
    </xf>
    <xf numFmtId="3" fontId="8" fillId="10" borderId="26" xfId="0" applyNumberFormat="1" applyFont="1" applyFill="1" applyBorder="1" applyAlignment="1">
      <alignment horizontal="center" vertical="center" wrapText="1"/>
    </xf>
    <xf numFmtId="3" fontId="8" fillId="10" borderId="48" xfId="0" applyNumberFormat="1" applyFont="1" applyFill="1" applyBorder="1" applyAlignment="1">
      <alignment horizontal="center" vertical="center" wrapText="1"/>
    </xf>
    <xf numFmtId="3" fontId="8" fillId="10" borderId="22" xfId="0" applyNumberFormat="1" applyFont="1" applyFill="1" applyBorder="1" applyAlignment="1">
      <alignment horizontal="center" vertical="center" wrapText="1"/>
    </xf>
    <xf numFmtId="164" fontId="8" fillId="10" borderId="48" xfId="0" applyNumberFormat="1" applyFont="1" applyFill="1" applyBorder="1" applyAlignment="1">
      <alignment horizontal="center" vertical="center" wrapText="1"/>
    </xf>
    <xf numFmtId="164" fontId="8" fillId="10" borderId="22" xfId="0" applyNumberFormat="1" applyFont="1" applyFill="1" applyBorder="1" applyAlignment="1">
      <alignment horizontal="center" vertical="center" wrapText="1"/>
    </xf>
    <xf numFmtId="0" fontId="4" fillId="0" borderId="41" xfId="0" applyFont="1" applyBorder="1" applyAlignment="1">
      <alignment vertical="center" wrapText="1"/>
    </xf>
    <xf numFmtId="0" fontId="4" fillId="0" borderId="44" xfId="0" applyFont="1" applyBorder="1" applyAlignment="1">
      <alignment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32" xfId="0" applyNumberFormat="1" applyFont="1" applyBorder="1" applyAlignment="1">
      <alignment horizontal="center" vertical="center" wrapText="1"/>
    </xf>
    <xf numFmtId="165" fontId="4" fillId="0" borderId="36" xfId="0" applyNumberFormat="1" applyFont="1" applyBorder="1" applyAlignment="1">
      <alignment horizontal="center" vertical="center" wrapText="1"/>
    </xf>
    <xf numFmtId="165" fontId="4" fillId="0" borderId="45" xfId="0" applyNumberFormat="1" applyFont="1" applyBorder="1" applyAlignment="1">
      <alignment horizontal="center" vertical="center" wrapText="1"/>
    </xf>
    <xf numFmtId="165" fontId="8" fillId="10" borderId="49" xfId="0" applyNumberFormat="1" applyFont="1" applyFill="1" applyBorder="1" applyAlignment="1">
      <alignment horizontal="center" vertical="center" wrapText="1"/>
    </xf>
    <xf numFmtId="165" fontId="8" fillId="10" borderId="43" xfId="0" applyNumberFormat="1" applyFont="1" applyFill="1" applyBorder="1" applyAlignment="1">
      <alignment horizontal="center" vertical="center" wrapText="1"/>
    </xf>
    <xf numFmtId="165" fontId="8" fillId="10" borderId="48" xfId="0" applyNumberFormat="1" applyFont="1" applyFill="1" applyBorder="1" applyAlignment="1">
      <alignment horizontal="center" vertical="center" wrapText="1"/>
    </xf>
    <xf numFmtId="165" fontId="8" fillId="10" borderId="22" xfId="0" applyNumberFormat="1" applyFont="1" applyFill="1" applyBorder="1" applyAlignment="1">
      <alignment horizontal="center" vertical="center" wrapText="1"/>
    </xf>
    <xf numFmtId="1" fontId="8" fillId="10" borderId="48" xfId="0" applyNumberFormat="1" applyFont="1" applyFill="1" applyBorder="1" applyAlignment="1">
      <alignment horizontal="center" vertical="center" wrapText="1"/>
    </xf>
    <xf numFmtId="1" fontId="8" fillId="10" borderId="22" xfId="0" applyNumberFormat="1" applyFont="1" applyFill="1" applyBorder="1" applyAlignment="1">
      <alignment horizontal="center" vertical="center" wrapText="1"/>
    </xf>
    <xf numFmtId="4" fontId="8" fillId="10" borderId="48" xfId="0" applyNumberFormat="1" applyFont="1" applyFill="1" applyBorder="1" applyAlignment="1">
      <alignment horizontal="center" vertical="center"/>
    </xf>
    <xf numFmtId="4" fontId="8" fillId="10" borderId="22" xfId="0" applyNumberFormat="1" applyFont="1" applyFill="1" applyBorder="1" applyAlignment="1">
      <alignment horizontal="center" vertical="center"/>
    </xf>
    <xf numFmtId="4" fontId="8" fillId="10" borderId="49" xfId="0" applyNumberFormat="1" applyFont="1" applyFill="1" applyBorder="1" applyAlignment="1">
      <alignment horizontal="center" vertical="center"/>
    </xf>
    <xf numFmtId="4" fontId="8" fillId="10" borderId="43" xfId="0" applyNumberFormat="1" applyFont="1" applyFill="1" applyBorder="1" applyAlignment="1">
      <alignment horizontal="center" vertical="center"/>
    </xf>
    <xf numFmtId="3" fontId="8" fillId="10" borderId="57" xfId="0" applyNumberFormat="1" applyFont="1" applyFill="1" applyBorder="1" applyAlignment="1">
      <alignment horizontal="center" vertical="center" wrapText="1"/>
    </xf>
    <xf numFmtId="3" fontId="8" fillId="10" borderId="58" xfId="0" applyNumberFormat="1" applyFont="1" applyFill="1" applyBorder="1" applyAlignment="1">
      <alignment horizontal="center" vertical="center" wrapText="1"/>
    </xf>
    <xf numFmtId="4" fontId="8" fillId="10" borderId="14" xfId="0" applyNumberFormat="1" applyFont="1" applyFill="1" applyBorder="1" applyAlignment="1">
      <alignment horizontal="center" vertical="center"/>
    </xf>
    <xf numFmtId="4" fontId="8" fillId="10" borderId="20" xfId="0" applyNumberFormat="1" applyFont="1" applyFill="1" applyBorder="1" applyAlignment="1">
      <alignment horizontal="center" vertical="center"/>
    </xf>
    <xf numFmtId="4" fontId="8" fillId="10" borderId="15" xfId="0" applyNumberFormat="1" applyFont="1" applyFill="1" applyBorder="1" applyAlignment="1">
      <alignment horizontal="center" vertical="center"/>
    </xf>
    <xf numFmtId="4" fontId="8" fillId="10" borderId="21" xfId="0" applyNumberFormat="1" applyFont="1" applyFill="1" applyBorder="1" applyAlignment="1">
      <alignment horizontal="center" vertical="center"/>
    </xf>
    <xf numFmtId="3" fontId="8" fillId="10" borderId="24" xfId="0" applyNumberFormat="1" applyFont="1" applyFill="1" applyBorder="1" applyAlignment="1">
      <alignment horizontal="center" vertical="center" wrapText="1"/>
    </xf>
    <xf numFmtId="3" fontId="8" fillId="10" borderId="29" xfId="0" applyNumberFormat="1" applyFont="1" applyFill="1" applyBorder="1" applyAlignment="1">
      <alignment horizontal="center" vertical="center" wrapText="1"/>
    </xf>
    <xf numFmtId="3" fontId="8" fillId="10" borderId="14" xfId="0" applyNumberFormat="1" applyFont="1" applyFill="1" applyBorder="1" applyAlignment="1">
      <alignment horizontal="center" vertical="center" wrapText="1"/>
    </xf>
    <xf numFmtId="3" fontId="8" fillId="10" borderId="20" xfId="0" applyNumberFormat="1" applyFont="1" applyFill="1" applyBorder="1" applyAlignment="1">
      <alignment horizontal="center" vertical="center" wrapText="1"/>
    </xf>
    <xf numFmtId="165" fontId="8" fillId="10" borderId="14" xfId="0" applyNumberFormat="1" applyFont="1" applyFill="1" applyBorder="1" applyAlignment="1">
      <alignment horizontal="center" vertical="center" wrapText="1"/>
    </xf>
    <xf numFmtId="165" fontId="8" fillId="10" borderId="20" xfId="0" applyNumberFormat="1" applyFont="1" applyFill="1" applyBorder="1" applyAlignment="1">
      <alignment horizontal="center" vertical="center" wrapText="1"/>
    </xf>
    <xf numFmtId="3" fontId="8" fillId="10" borderId="13" xfId="0" applyNumberFormat="1" applyFont="1" applyFill="1" applyBorder="1" applyAlignment="1">
      <alignment horizontal="center" vertical="center" wrapText="1"/>
    </xf>
    <xf numFmtId="3" fontId="8" fillId="10" borderId="19" xfId="0" applyNumberFormat="1" applyFont="1" applyFill="1" applyBorder="1" applyAlignment="1">
      <alignment horizontal="center" vertical="center" wrapText="1"/>
    </xf>
    <xf numFmtId="1" fontId="8" fillId="10" borderId="14" xfId="0" applyNumberFormat="1" applyFont="1" applyFill="1" applyBorder="1" applyAlignment="1">
      <alignment horizontal="center" vertical="center" wrapText="1"/>
    </xf>
    <xf numFmtId="1" fontId="8" fillId="10" borderId="20" xfId="0" applyNumberFormat="1" applyFont="1" applyFill="1" applyBorder="1" applyAlignment="1">
      <alignment horizontal="center" vertical="center" wrapText="1"/>
    </xf>
    <xf numFmtId="0" fontId="8" fillId="10" borderId="13" xfId="0" applyFont="1" applyFill="1" applyBorder="1" applyAlignment="1">
      <alignment vertical="center" wrapText="1"/>
    </xf>
    <xf numFmtId="0" fontId="8" fillId="10" borderId="19" xfId="0" applyFont="1" applyFill="1" applyBorder="1" applyAlignment="1">
      <alignment vertical="center" wrapText="1"/>
    </xf>
    <xf numFmtId="164" fontId="8" fillId="10" borderId="14" xfId="0" applyNumberFormat="1" applyFont="1" applyFill="1" applyBorder="1" applyAlignment="1">
      <alignment horizontal="center" vertical="center" wrapText="1"/>
    </xf>
    <xf numFmtId="164" fontId="8" fillId="10" borderId="20" xfId="0" applyNumberFormat="1" applyFont="1" applyFill="1" applyBorder="1" applyAlignment="1">
      <alignment horizontal="center" vertical="center" wrapText="1"/>
    </xf>
    <xf numFmtId="0" fontId="4" fillId="0" borderId="16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textRotation="90" wrapText="1"/>
    </xf>
    <xf numFmtId="0" fontId="2" fillId="0" borderId="30" xfId="0" applyFont="1" applyBorder="1" applyAlignment="1">
      <alignment horizontal="center" vertical="center" textRotation="90" wrapText="1"/>
    </xf>
    <xf numFmtId="0" fontId="2" fillId="2" borderId="22" xfId="0" applyFont="1" applyFill="1" applyBorder="1" applyAlignment="1">
      <alignment horizontal="center" vertical="center" textRotation="90" wrapText="1"/>
    </xf>
    <xf numFmtId="0" fontId="2" fillId="0" borderId="22" xfId="0" applyFont="1" applyBorder="1" applyAlignment="1">
      <alignment horizontal="center" vertical="center" textRotation="90" wrapText="1"/>
    </xf>
    <xf numFmtId="0" fontId="2" fillId="0" borderId="18" xfId="0" applyFont="1" applyBorder="1" applyAlignment="1">
      <alignment horizontal="center" vertical="center" textRotation="90" wrapText="1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26" xfId="0" applyFont="1" applyBorder="1" applyAlignment="1">
      <alignment horizontal="center" vertical="center" textRotation="90" wrapText="1"/>
    </xf>
    <xf numFmtId="0" fontId="2" fillId="0" borderId="18" xfId="0" applyFont="1" applyBorder="1" applyAlignment="1">
      <alignment horizontal="center" wrapText="1"/>
    </xf>
    <xf numFmtId="0" fontId="4" fillId="0" borderId="1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</cellXfs>
  <cellStyles count="18">
    <cellStyle name="Accent 1 1" xfId="1"/>
    <cellStyle name="Accent 2 1" xfId="2"/>
    <cellStyle name="Accent 3 1" xfId="3"/>
    <cellStyle name="Accent 4" xfId="4"/>
    <cellStyle name="Bad 1" xfId="5"/>
    <cellStyle name="Error 1" xfId="6"/>
    <cellStyle name="Footnote 1" xfId="7"/>
    <cellStyle name="Good 1" xfId="8"/>
    <cellStyle name="Heading 1 1" xfId="9"/>
    <cellStyle name="Heading 2 1" xfId="10"/>
    <cellStyle name="Heading 3" xfId="11"/>
    <cellStyle name="Hyperlink 1" xfId="12"/>
    <cellStyle name="Neutral 1" xfId="13"/>
    <cellStyle name="Note 1" xfId="14"/>
    <cellStyle name="Status 1" xfId="15"/>
    <cellStyle name="Text 1" xfId="16"/>
    <cellStyle name="Warning 1" xfId="17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42"/>
  <sheetViews>
    <sheetView tabSelected="1" topLeftCell="A5" workbookViewId="0">
      <selection activeCell="AQ35" sqref="AQ35"/>
    </sheetView>
  </sheetViews>
  <sheetFormatPr defaultColWidth="9" defaultRowHeight="12.75" x14ac:dyDescent="0.2"/>
  <cols>
    <col min="1" max="1" width="36.7109375" style="174" customWidth="1"/>
    <col min="2" max="2" width="9.28515625" style="174" hidden="1" customWidth="1"/>
    <col min="3" max="3" width="8" style="174" hidden="1" customWidth="1"/>
    <col min="4" max="5" width="7.140625" style="174" hidden="1" customWidth="1"/>
    <col min="6" max="7" width="8.85546875" style="174" hidden="1" customWidth="1"/>
    <col min="8" max="8" width="6.85546875" style="174" hidden="1" customWidth="1"/>
    <col min="9" max="9" width="7.7109375" style="174" hidden="1" customWidth="1"/>
    <col min="10" max="10" width="9.42578125" style="174" hidden="1" customWidth="1"/>
    <col min="11" max="11" width="9" style="174" hidden="1" customWidth="1"/>
    <col min="12" max="15" width="7.28515625" style="174" hidden="1" customWidth="1"/>
    <col min="16" max="16" width="6" style="174" hidden="1" customWidth="1"/>
    <col min="17" max="17" width="6.140625" style="174" hidden="1" customWidth="1"/>
    <col min="18" max="18" width="9.42578125" style="174" customWidth="1"/>
    <col min="19" max="19" width="9" style="174" customWidth="1"/>
    <col min="20" max="21" width="7.28515625" style="174" customWidth="1"/>
    <col min="22" max="23" width="7.28515625" style="174" hidden="1" customWidth="1"/>
    <col min="24" max="24" width="6" style="174" hidden="1" customWidth="1"/>
    <col min="25" max="25" width="6.7109375" style="174" hidden="1" customWidth="1"/>
    <col min="26" max="26" width="9.42578125" style="174" customWidth="1"/>
    <col min="27" max="27" width="9" style="174" customWidth="1"/>
    <col min="28" max="29" width="7.28515625" style="174" customWidth="1"/>
    <col min="30" max="30" width="7.28515625" style="174" hidden="1" customWidth="1"/>
    <col min="31" max="31" width="7.85546875" style="174" customWidth="1"/>
    <col min="32" max="32" width="6" style="174" hidden="1" customWidth="1"/>
    <col min="33" max="33" width="7.7109375" style="174" customWidth="1"/>
    <col min="34" max="34" width="9.42578125" style="174" customWidth="1"/>
    <col min="35" max="35" width="9" style="174" customWidth="1"/>
    <col min="36" max="37" width="7.28515625" style="174" customWidth="1"/>
    <col min="38" max="38" width="8.7109375" style="174" customWidth="1"/>
    <col min="39" max="40" width="8.28515625" style="174" customWidth="1"/>
    <col min="41" max="41" width="8" style="174" customWidth="1"/>
    <col min="42" max="16384" width="9" style="174"/>
  </cols>
  <sheetData>
    <row r="1" spans="1:47" ht="12.75" hidden="1" customHeight="1" x14ac:dyDescent="0.2">
      <c r="H1" s="218"/>
      <c r="I1" s="218"/>
      <c r="J1" s="218"/>
      <c r="K1" s="218"/>
      <c r="L1" s="218"/>
      <c r="M1" s="218"/>
      <c r="N1" s="218"/>
      <c r="O1" s="218"/>
      <c r="P1" s="218"/>
      <c r="Q1" s="218"/>
      <c r="Y1" s="1"/>
      <c r="AG1" s="1"/>
      <c r="AO1" s="1"/>
    </row>
    <row r="2" spans="1:47" ht="12.75" hidden="1" customHeight="1" x14ac:dyDescent="0.2">
      <c r="H2" s="175"/>
      <c r="I2" s="175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8"/>
    </row>
    <row r="3" spans="1:47" ht="12.75" hidden="1" customHeight="1" x14ac:dyDescent="0.2">
      <c r="H3" s="175"/>
      <c r="I3" s="175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  <c r="AF3" s="218"/>
      <c r="AG3" s="218"/>
      <c r="AH3" s="218"/>
      <c r="AI3" s="218"/>
      <c r="AJ3" s="218"/>
      <c r="AK3" s="218"/>
      <c r="AL3" s="218"/>
      <c r="AM3" s="218"/>
      <c r="AN3" s="218"/>
      <c r="AO3" s="218"/>
    </row>
    <row r="4" spans="1:47" hidden="1" x14ac:dyDescent="0.2">
      <c r="H4" s="175"/>
      <c r="I4" s="175"/>
      <c r="J4" s="175"/>
      <c r="K4" s="175"/>
      <c r="L4" s="175"/>
      <c r="M4" s="175"/>
      <c r="N4" s="175"/>
      <c r="O4" s="175"/>
      <c r="R4" s="175"/>
      <c r="S4" s="175"/>
      <c r="T4" s="175"/>
      <c r="U4" s="175"/>
      <c r="V4" s="175"/>
      <c r="W4" s="175"/>
      <c r="Z4" s="175"/>
      <c r="AA4" s="175"/>
      <c r="AB4" s="175"/>
      <c r="AC4" s="175"/>
      <c r="AD4" s="175"/>
      <c r="AE4" s="175"/>
      <c r="AH4" s="175"/>
      <c r="AI4" s="175"/>
      <c r="AJ4" s="175"/>
      <c r="AK4" s="175"/>
      <c r="AL4" s="175"/>
      <c r="AM4" s="175"/>
    </row>
    <row r="5" spans="1:47" ht="12.75" customHeight="1" x14ac:dyDescent="0.2">
      <c r="H5" s="175"/>
      <c r="I5" s="175"/>
      <c r="J5" s="175"/>
      <c r="K5" s="175"/>
      <c r="L5" s="175"/>
      <c r="M5" s="175"/>
      <c r="N5" s="175"/>
      <c r="O5" s="175"/>
      <c r="R5" s="175"/>
      <c r="S5" s="175"/>
      <c r="T5" s="175"/>
      <c r="U5" s="175"/>
      <c r="V5" s="175"/>
      <c r="W5" s="175"/>
      <c r="Z5" s="175"/>
      <c r="AA5" s="175"/>
      <c r="AB5" s="175"/>
      <c r="AC5" s="175"/>
      <c r="AD5" s="175"/>
      <c r="AE5" s="175"/>
      <c r="AH5" s="175"/>
      <c r="AI5" s="216"/>
      <c r="AJ5" s="216"/>
      <c r="AK5" s="216"/>
      <c r="AL5" s="216"/>
      <c r="AM5" s="216"/>
      <c r="AN5" s="216"/>
      <c r="AO5" s="216"/>
      <c r="AP5" s="176"/>
      <c r="AQ5" s="176"/>
      <c r="AR5" s="176"/>
      <c r="AS5" s="176"/>
      <c r="AT5" s="176"/>
      <c r="AU5" s="176"/>
    </row>
    <row r="6" spans="1:47" ht="15" x14ac:dyDescent="0.2">
      <c r="A6" s="220" t="s">
        <v>87</v>
      </c>
      <c r="B6" s="220"/>
      <c r="C6" s="220"/>
      <c r="D6" s="220"/>
      <c r="E6" s="220"/>
      <c r="F6" s="220"/>
      <c r="G6" s="220"/>
      <c r="H6" s="220"/>
      <c r="I6" s="220"/>
      <c r="J6" s="220"/>
      <c r="K6" s="220"/>
      <c r="L6" s="220"/>
      <c r="M6" s="220"/>
      <c r="N6" s="220"/>
      <c r="O6" s="220"/>
      <c r="P6" s="220"/>
      <c r="Q6" s="220"/>
      <c r="R6" s="220"/>
      <c r="S6" s="220"/>
      <c r="T6" s="220"/>
      <c r="U6" s="220"/>
      <c r="V6" s="220"/>
      <c r="W6" s="220"/>
      <c r="X6" s="220"/>
      <c r="Y6" s="220"/>
      <c r="Z6" s="220"/>
      <c r="AA6" s="220"/>
      <c r="AB6" s="220"/>
      <c r="AC6" s="220"/>
      <c r="AD6" s="220"/>
      <c r="AE6" s="220"/>
      <c r="AF6" s="220"/>
      <c r="AG6" s="220"/>
      <c r="AH6" s="220"/>
      <c r="AI6" s="220"/>
      <c r="AJ6" s="220"/>
      <c r="AK6" s="220"/>
      <c r="AL6" s="220"/>
      <c r="AM6" s="220"/>
      <c r="AN6" s="220"/>
      <c r="AO6" s="220"/>
    </row>
    <row r="7" spans="1:47" ht="6" customHeight="1" x14ac:dyDescent="0.2">
      <c r="A7" s="75"/>
      <c r="G7" s="3"/>
      <c r="H7" s="3"/>
      <c r="I7" s="3"/>
      <c r="J7" s="3"/>
      <c r="K7" s="3"/>
      <c r="L7" s="3"/>
      <c r="M7" s="3"/>
      <c r="N7" s="3"/>
      <c r="O7" s="3"/>
      <c r="R7" s="3"/>
      <c r="S7" s="3"/>
      <c r="T7" s="3"/>
      <c r="U7" s="3"/>
      <c r="V7" s="3"/>
      <c r="W7" s="3"/>
      <c r="Z7" s="3"/>
      <c r="AA7" s="3"/>
      <c r="AB7" s="3"/>
      <c r="AC7" s="3"/>
      <c r="AD7" s="3"/>
      <c r="AE7" s="3"/>
      <c r="AH7" s="3"/>
      <c r="AI7" s="3"/>
      <c r="AJ7" s="3"/>
      <c r="AK7" s="3"/>
      <c r="AL7" s="3"/>
      <c r="AM7" s="3"/>
    </row>
    <row r="8" spans="1:47" ht="4.5" hidden="1" customHeight="1" x14ac:dyDescent="0.2">
      <c r="A8" s="75"/>
      <c r="M8" s="3"/>
      <c r="N8" s="3"/>
      <c r="O8" s="3"/>
      <c r="U8" s="3"/>
      <c r="V8" s="3"/>
      <c r="W8" s="3"/>
      <c r="AC8" s="3"/>
      <c r="AD8" s="3"/>
      <c r="AE8" s="3"/>
      <c r="AK8" s="3"/>
      <c r="AL8" s="3"/>
      <c r="AM8" s="3"/>
    </row>
    <row r="9" spans="1:47" ht="18" customHeight="1" x14ac:dyDescent="0.2">
      <c r="A9" s="221" t="s">
        <v>1</v>
      </c>
      <c r="B9" s="223" t="s">
        <v>2</v>
      </c>
      <c r="C9" s="224"/>
      <c r="D9" s="224"/>
      <c r="E9" s="224"/>
      <c r="F9" s="224" t="s">
        <v>3</v>
      </c>
      <c r="G9" s="224"/>
      <c r="H9" s="224"/>
      <c r="I9" s="224"/>
      <c r="J9" s="224" t="s">
        <v>4</v>
      </c>
      <c r="K9" s="224"/>
      <c r="L9" s="224"/>
      <c r="M9" s="224"/>
      <c r="N9" s="224"/>
      <c r="O9" s="224"/>
      <c r="P9" s="224"/>
      <c r="Q9" s="224"/>
      <c r="R9" s="224" t="s">
        <v>73</v>
      </c>
      <c r="S9" s="224"/>
      <c r="T9" s="224"/>
      <c r="U9" s="224"/>
      <c r="V9" s="224"/>
      <c r="W9" s="224"/>
      <c r="X9" s="224"/>
      <c r="Y9" s="225"/>
      <c r="Z9" s="226" t="s">
        <v>80</v>
      </c>
      <c r="AA9" s="224"/>
      <c r="AB9" s="224"/>
      <c r="AC9" s="224"/>
      <c r="AD9" s="224"/>
      <c r="AE9" s="224"/>
      <c r="AF9" s="224"/>
      <c r="AG9" s="225"/>
      <c r="AH9" s="223" t="s">
        <v>88</v>
      </c>
      <c r="AI9" s="224"/>
      <c r="AJ9" s="224"/>
      <c r="AK9" s="224"/>
      <c r="AL9" s="224"/>
      <c r="AM9" s="224"/>
      <c r="AN9" s="224"/>
      <c r="AO9" s="225"/>
    </row>
    <row r="10" spans="1:47" ht="37.5" customHeight="1" x14ac:dyDescent="0.2">
      <c r="A10" s="222"/>
      <c r="B10" s="227" t="s">
        <v>8</v>
      </c>
      <c r="C10" s="219" t="s">
        <v>9</v>
      </c>
      <c r="D10" s="219" t="s">
        <v>10</v>
      </c>
      <c r="E10" s="219" t="s">
        <v>11</v>
      </c>
      <c r="F10" s="219" t="s">
        <v>8</v>
      </c>
      <c r="G10" s="219" t="s">
        <v>9</v>
      </c>
      <c r="H10" s="219" t="s">
        <v>10</v>
      </c>
      <c r="I10" s="219" t="s">
        <v>11</v>
      </c>
      <c r="J10" s="219" t="s">
        <v>8</v>
      </c>
      <c r="K10" s="219" t="s">
        <v>9</v>
      </c>
      <c r="L10" s="219" t="s">
        <v>10</v>
      </c>
      <c r="M10" s="219" t="s">
        <v>11</v>
      </c>
      <c r="N10" s="230" t="s">
        <v>12</v>
      </c>
      <c r="O10" s="230"/>
      <c r="P10" s="228" t="s">
        <v>13</v>
      </c>
      <c r="Q10" s="228"/>
      <c r="R10" s="219" t="s">
        <v>8</v>
      </c>
      <c r="S10" s="231" t="s">
        <v>9</v>
      </c>
      <c r="T10" s="219" t="s">
        <v>10</v>
      </c>
      <c r="U10" s="219" t="s">
        <v>11</v>
      </c>
      <c r="V10" s="230" t="s">
        <v>12</v>
      </c>
      <c r="W10" s="230"/>
      <c r="X10" s="228" t="s">
        <v>13</v>
      </c>
      <c r="Y10" s="229"/>
      <c r="Z10" s="233" t="s">
        <v>8</v>
      </c>
      <c r="AA10" s="231" t="s">
        <v>9</v>
      </c>
      <c r="AB10" s="219" t="s">
        <v>10</v>
      </c>
      <c r="AC10" s="219" t="s">
        <v>11</v>
      </c>
      <c r="AD10" s="219" t="s">
        <v>93</v>
      </c>
      <c r="AE10" s="219"/>
      <c r="AF10" s="219" t="s">
        <v>94</v>
      </c>
      <c r="AG10" s="234"/>
      <c r="AH10" s="227" t="s">
        <v>8</v>
      </c>
      <c r="AI10" s="231" t="s">
        <v>9</v>
      </c>
      <c r="AJ10" s="219" t="s">
        <v>10</v>
      </c>
      <c r="AK10" s="219" t="s">
        <v>11</v>
      </c>
      <c r="AL10" s="230" t="s">
        <v>12</v>
      </c>
      <c r="AM10" s="230"/>
      <c r="AN10" s="230" t="s">
        <v>13</v>
      </c>
      <c r="AO10" s="232"/>
    </row>
    <row r="11" spans="1:47" ht="56.25" customHeight="1" x14ac:dyDescent="0.2">
      <c r="A11" s="222"/>
      <c r="B11" s="227"/>
      <c r="C11" s="219"/>
      <c r="D11" s="219"/>
      <c r="E11" s="219"/>
      <c r="F11" s="219"/>
      <c r="G11" s="219"/>
      <c r="H11" s="219"/>
      <c r="I11" s="219"/>
      <c r="J11" s="219"/>
      <c r="K11" s="219"/>
      <c r="L11" s="219"/>
      <c r="M11" s="219"/>
      <c r="N11" s="214" t="s">
        <v>16</v>
      </c>
      <c r="O11" s="214" t="s">
        <v>17</v>
      </c>
      <c r="P11" s="214" t="s">
        <v>18</v>
      </c>
      <c r="Q11" s="214" t="s">
        <v>19</v>
      </c>
      <c r="R11" s="219"/>
      <c r="S11" s="231"/>
      <c r="T11" s="219"/>
      <c r="U11" s="219"/>
      <c r="V11" s="214" t="s">
        <v>20</v>
      </c>
      <c r="W11" s="214" t="s">
        <v>21</v>
      </c>
      <c r="X11" s="214" t="s">
        <v>22</v>
      </c>
      <c r="Y11" s="215" t="s">
        <v>23</v>
      </c>
      <c r="Z11" s="233"/>
      <c r="AA11" s="231"/>
      <c r="AB11" s="219"/>
      <c r="AC11" s="219"/>
      <c r="AD11" s="219"/>
      <c r="AE11" s="219"/>
      <c r="AF11" s="219"/>
      <c r="AG11" s="234"/>
      <c r="AH11" s="227"/>
      <c r="AI11" s="231"/>
      <c r="AJ11" s="219"/>
      <c r="AK11" s="219"/>
      <c r="AL11" s="214" t="s">
        <v>89</v>
      </c>
      <c r="AM11" s="214" t="s">
        <v>90</v>
      </c>
      <c r="AN11" s="214" t="s">
        <v>91</v>
      </c>
      <c r="AO11" s="215" t="s">
        <v>92</v>
      </c>
      <c r="AR11" s="20"/>
    </row>
    <row r="12" spans="1:47" hidden="1" x14ac:dyDescent="0.2">
      <c r="A12" s="77"/>
      <c r="B12" s="74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2"/>
      <c r="Q12" s="72"/>
      <c r="R12" s="71"/>
      <c r="S12" s="73"/>
      <c r="T12" s="71"/>
      <c r="U12" s="71"/>
      <c r="V12" s="71"/>
      <c r="W12" s="71"/>
      <c r="X12" s="72"/>
      <c r="Y12" s="78"/>
      <c r="Z12" s="104"/>
      <c r="AA12" s="73"/>
      <c r="AB12" s="71"/>
      <c r="AC12" s="71"/>
      <c r="AD12" s="71"/>
      <c r="AE12" s="71"/>
      <c r="AF12" s="72"/>
      <c r="AG12" s="78"/>
      <c r="AH12" s="74"/>
      <c r="AI12" s="73"/>
      <c r="AJ12" s="71"/>
      <c r="AK12" s="71"/>
      <c r="AL12" s="71"/>
      <c r="AM12" s="71"/>
      <c r="AN12" s="72"/>
      <c r="AO12" s="78"/>
    </row>
    <row r="13" spans="1:47" ht="3" hidden="1" customHeight="1" x14ac:dyDescent="0.2">
      <c r="A13" s="77"/>
      <c r="B13" s="74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2"/>
      <c r="Q13" s="72"/>
      <c r="R13" s="71"/>
      <c r="S13" s="73"/>
      <c r="T13" s="71"/>
      <c r="U13" s="71"/>
      <c r="V13" s="71"/>
      <c r="W13" s="71"/>
      <c r="X13" s="72"/>
      <c r="Y13" s="78"/>
      <c r="Z13" s="104"/>
      <c r="AA13" s="73"/>
      <c r="AB13" s="71"/>
      <c r="AC13" s="71"/>
      <c r="AD13" s="71"/>
      <c r="AE13" s="71"/>
      <c r="AF13" s="72"/>
      <c r="AG13" s="78"/>
      <c r="AH13" s="74"/>
      <c r="AI13" s="73"/>
      <c r="AJ13" s="71"/>
      <c r="AK13" s="71"/>
      <c r="AL13" s="71"/>
      <c r="AM13" s="71"/>
      <c r="AN13" s="72"/>
      <c r="AO13" s="78"/>
    </row>
    <row r="14" spans="1:47" hidden="1" x14ac:dyDescent="0.2">
      <c r="A14" s="84"/>
      <c r="B14" s="85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7"/>
      <c r="Q14" s="87"/>
      <c r="R14" s="86"/>
      <c r="S14" s="88"/>
      <c r="T14" s="86"/>
      <c r="U14" s="86"/>
      <c r="V14" s="86"/>
      <c r="W14" s="86"/>
      <c r="X14" s="87"/>
      <c r="Y14" s="89"/>
      <c r="Z14" s="105"/>
      <c r="AA14" s="88"/>
      <c r="AB14" s="86"/>
      <c r="AC14" s="86"/>
      <c r="AD14" s="86"/>
      <c r="AE14" s="86"/>
      <c r="AF14" s="87"/>
      <c r="AG14" s="89"/>
      <c r="AH14" s="85"/>
      <c r="AI14" s="88"/>
      <c r="AJ14" s="86"/>
      <c r="AK14" s="86"/>
      <c r="AL14" s="86"/>
      <c r="AM14" s="86"/>
      <c r="AN14" s="87"/>
      <c r="AO14" s="89"/>
    </row>
    <row r="15" spans="1:47" x14ac:dyDescent="0.2">
      <c r="A15" s="98">
        <v>1</v>
      </c>
      <c r="B15" s="99">
        <v>2</v>
      </c>
      <c r="C15" s="100">
        <v>3</v>
      </c>
      <c r="D15" s="100">
        <v>4</v>
      </c>
      <c r="E15" s="100">
        <v>5</v>
      </c>
      <c r="F15" s="100">
        <v>2</v>
      </c>
      <c r="G15" s="100">
        <v>3</v>
      </c>
      <c r="H15" s="100">
        <v>4</v>
      </c>
      <c r="I15" s="100">
        <v>5</v>
      </c>
      <c r="J15" s="100">
        <v>6</v>
      </c>
      <c r="K15" s="100">
        <v>7</v>
      </c>
      <c r="L15" s="100">
        <v>8</v>
      </c>
      <c r="M15" s="100">
        <v>9</v>
      </c>
      <c r="N15" s="100">
        <v>14</v>
      </c>
      <c r="O15" s="100">
        <v>10</v>
      </c>
      <c r="P15" s="100">
        <v>16</v>
      </c>
      <c r="Q15" s="100">
        <v>11</v>
      </c>
      <c r="R15" s="100">
        <v>2</v>
      </c>
      <c r="S15" s="101">
        <v>3</v>
      </c>
      <c r="T15" s="100">
        <v>4</v>
      </c>
      <c r="U15" s="100">
        <v>5</v>
      </c>
      <c r="V15" s="100">
        <v>16</v>
      </c>
      <c r="W15" s="100">
        <v>17</v>
      </c>
      <c r="X15" s="100">
        <v>18</v>
      </c>
      <c r="Y15" s="102">
        <v>19</v>
      </c>
      <c r="Z15" s="106">
        <v>6</v>
      </c>
      <c r="AA15" s="101">
        <v>7</v>
      </c>
      <c r="AB15" s="100">
        <v>8</v>
      </c>
      <c r="AC15" s="100">
        <v>9</v>
      </c>
      <c r="AD15" s="100">
        <v>24</v>
      </c>
      <c r="AE15" s="100">
        <v>10</v>
      </c>
      <c r="AF15" s="100">
        <v>26</v>
      </c>
      <c r="AG15" s="102">
        <v>11</v>
      </c>
      <c r="AH15" s="99">
        <v>12</v>
      </c>
      <c r="AI15" s="101">
        <v>13</v>
      </c>
      <c r="AJ15" s="100">
        <v>14</v>
      </c>
      <c r="AK15" s="100">
        <v>15</v>
      </c>
      <c r="AL15" s="100">
        <v>16</v>
      </c>
      <c r="AM15" s="100">
        <v>17</v>
      </c>
      <c r="AN15" s="100">
        <v>18</v>
      </c>
      <c r="AO15" s="102">
        <v>19</v>
      </c>
    </row>
    <row r="16" spans="1:47" ht="21" customHeight="1" x14ac:dyDescent="0.2">
      <c r="A16" s="206" t="s">
        <v>28</v>
      </c>
      <c r="B16" s="200">
        <f>B17+B20+B21</f>
        <v>74884</v>
      </c>
      <c r="C16" s="201">
        <f>C17+C20+C21</f>
        <v>75835</v>
      </c>
      <c r="D16" s="201">
        <f t="shared" ref="D16:D17" si="0">C16/B16*100</f>
        <v>101.26996421131349</v>
      </c>
      <c r="E16" s="207">
        <f>C16/C$41*100</f>
        <v>22.655167057024041</v>
      </c>
      <c r="F16" s="201">
        <f>F17+F20+F21</f>
        <v>65662</v>
      </c>
      <c r="G16" s="201">
        <f>G17+G20+G21</f>
        <v>64664</v>
      </c>
      <c r="H16" s="201">
        <f t="shared" ref="H16:H17" si="1">G16/F16*100</f>
        <v>98.480095032134258</v>
      </c>
      <c r="I16" s="207">
        <f>G16/G$41*100</f>
        <v>19.134417924757212</v>
      </c>
      <c r="J16" s="201">
        <f>J17+J20+J21</f>
        <v>77476</v>
      </c>
      <c r="K16" s="201">
        <f>K17+K20+K21</f>
        <v>69865.689370000007</v>
      </c>
      <c r="L16" s="201">
        <f t="shared" ref="L16:L17" si="2">K16/J16*100</f>
        <v>90.177202449790911</v>
      </c>
      <c r="M16" s="202">
        <f>K16/K$41*100</f>
        <v>19.197566686453332</v>
      </c>
      <c r="N16" s="203">
        <f t="shared" ref="N16:N17" si="3">K16-C16</f>
        <v>-5969.3106299999927</v>
      </c>
      <c r="O16" s="203">
        <f t="shared" ref="O16:O17" si="4">K16-G16</f>
        <v>5201.6893700000073</v>
      </c>
      <c r="P16" s="198">
        <f t="shared" ref="P16:P17" si="5">K16/C16</f>
        <v>0.92128554585613509</v>
      </c>
      <c r="Q16" s="198">
        <f t="shared" ref="Q16:Q17" si="6">K16/G16</f>
        <v>1.0804418126005197</v>
      </c>
      <c r="R16" s="201">
        <f>R17+R20+R21+R19</f>
        <v>113967.41</v>
      </c>
      <c r="S16" s="201">
        <f>S17+S20+S21+S19</f>
        <v>115289.89047</v>
      </c>
      <c r="T16" s="201">
        <f t="shared" ref="T16:T21" si="7">S16/R16*100</f>
        <v>101.16040232027734</v>
      </c>
      <c r="U16" s="167">
        <f>S16/S$41*100</f>
        <v>16.709322984276021</v>
      </c>
      <c r="V16" s="200">
        <f t="shared" ref="V16:V17" si="8">S16-G16</f>
        <v>50625.890469999998</v>
      </c>
      <c r="W16" s="201">
        <f t="shared" ref="W16:W17" si="9">S16-K16</f>
        <v>45424.201099999991</v>
      </c>
      <c r="X16" s="198">
        <f t="shared" ref="X16:X17" si="10">S16/G16</f>
        <v>1.7829068797166894</v>
      </c>
      <c r="Y16" s="199">
        <f t="shared" ref="Y16:Y17" si="11">S16/K16</f>
        <v>1.6501646446145986</v>
      </c>
      <c r="Z16" s="217">
        <f>Z17+Z20+Z21+Z19</f>
        <v>150076.20000000001</v>
      </c>
      <c r="AA16" s="201">
        <f>AA17+AA20+AA21+AA19</f>
        <v>154459.61256000001</v>
      </c>
      <c r="AB16" s="201">
        <f t="shared" ref="AB16:AB21" si="12">AA16/Z16*100</f>
        <v>102.92079127803075</v>
      </c>
      <c r="AC16" s="202">
        <f>AA16/AA$41*100</f>
        <v>23.538964926919075</v>
      </c>
      <c r="AD16" s="201">
        <f t="shared" ref="AD16:AD42" si="13">AA16-K16</f>
        <v>84593.923190000001</v>
      </c>
      <c r="AE16" s="201">
        <f t="shared" ref="AE16:AE42" si="14">AA16-S16</f>
        <v>39169.72209000001</v>
      </c>
      <c r="AF16" s="198">
        <f t="shared" ref="AF16:AF42" si="15">AA16/K16</f>
        <v>2.2108078221629088</v>
      </c>
      <c r="AG16" s="199">
        <f t="shared" ref="AG16:AG35" si="16">AA16/S16</f>
        <v>1.3397498421615077</v>
      </c>
      <c r="AH16" s="200">
        <f>AH17+AH20+AH21+AH19</f>
        <v>178835.5</v>
      </c>
      <c r="AI16" s="201">
        <f>AI17+AI20+AI21+AI19</f>
        <v>183832.92362000002</v>
      </c>
      <c r="AJ16" s="201">
        <f t="shared" ref="AJ16:AJ21" si="17">AI16/AH16*100</f>
        <v>102.7944248317588</v>
      </c>
      <c r="AK16" s="202">
        <f>AI16/AI$41*100</f>
        <v>15.836272397877568</v>
      </c>
      <c r="AL16" s="201">
        <f t="shared" ref="AL16:AL17" si="18">AI16-S16</f>
        <v>68543.033150000017</v>
      </c>
      <c r="AM16" s="201">
        <f t="shared" ref="AM16:AM17" si="19">AI16-AA16</f>
        <v>29373.311060000007</v>
      </c>
      <c r="AN16" s="198">
        <f t="shared" ref="AN16:AN17" si="20">AI16/S16</f>
        <v>1.5945276977068155</v>
      </c>
      <c r="AO16" s="199">
        <f t="shared" ref="AO16:AO17" si="21">AI16/AA16</f>
        <v>1.190168229566094</v>
      </c>
    </row>
    <row r="17" spans="1:42" ht="22.5" customHeight="1" x14ac:dyDescent="0.2">
      <c r="A17" s="208" t="s">
        <v>29</v>
      </c>
      <c r="B17" s="54">
        <v>62980</v>
      </c>
      <c r="C17" s="210">
        <v>64012</v>
      </c>
      <c r="D17" s="210">
        <f t="shared" si="0"/>
        <v>101.63861543347095</v>
      </c>
      <c r="E17" s="30">
        <f>C17/C$41*100</f>
        <v>19.123129869509107</v>
      </c>
      <c r="F17" s="210">
        <v>53155</v>
      </c>
      <c r="G17" s="210">
        <v>52188</v>
      </c>
      <c r="H17" s="210">
        <f t="shared" si="1"/>
        <v>98.180792023327996</v>
      </c>
      <c r="I17" s="30">
        <f>G17/G$41*100</f>
        <v>15.442703863930923</v>
      </c>
      <c r="J17" s="210">
        <v>63779</v>
      </c>
      <c r="K17" s="210">
        <v>56128.118410000003</v>
      </c>
      <c r="L17" s="210">
        <f t="shared" si="2"/>
        <v>88.004074083946122</v>
      </c>
      <c r="M17" s="204">
        <f>K17/K$41*100</f>
        <v>15.422781996105336</v>
      </c>
      <c r="N17" s="32">
        <f t="shared" si="3"/>
        <v>-7883.8815899999972</v>
      </c>
      <c r="O17" s="32">
        <f t="shared" si="4"/>
        <v>3940.1184100000028</v>
      </c>
      <c r="P17" s="33">
        <f t="shared" si="5"/>
        <v>0.87683744313566214</v>
      </c>
      <c r="Q17" s="33">
        <f t="shared" si="6"/>
        <v>1.0754985515827393</v>
      </c>
      <c r="R17" s="54">
        <v>108869</v>
      </c>
      <c r="S17" s="34">
        <v>110640.12779</v>
      </c>
      <c r="T17" s="210">
        <f t="shared" si="7"/>
        <v>101.62684307746007</v>
      </c>
      <c r="U17" s="212">
        <f>S17/S$41*100</f>
        <v>16.035418393824788</v>
      </c>
      <c r="V17" s="54">
        <f t="shared" si="8"/>
        <v>58452.127789999999</v>
      </c>
      <c r="W17" s="210">
        <f t="shared" si="9"/>
        <v>54512.009379999996</v>
      </c>
      <c r="X17" s="33">
        <f t="shared" si="10"/>
        <v>2.1200300411972099</v>
      </c>
      <c r="Y17" s="80">
        <f t="shared" si="11"/>
        <v>1.9712067841256535</v>
      </c>
      <c r="Z17" s="54">
        <v>138021</v>
      </c>
      <c r="AA17" s="34">
        <v>142325.91706000001</v>
      </c>
      <c r="AB17" s="210">
        <f t="shared" si="12"/>
        <v>103.11903048086886</v>
      </c>
      <c r="AC17" s="204">
        <f>AA17/AA$41*100</f>
        <v>21.689843152788843</v>
      </c>
      <c r="AD17" s="210">
        <f t="shared" si="13"/>
        <v>86197.798650000012</v>
      </c>
      <c r="AE17" s="210">
        <f t="shared" si="14"/>
        <v>31685.789270000008</v>
      </c>
      <c r="AF17" s="33">
        <f t="shared" si="15"/>
        <v>2.535732910559187</v>
      </c>
      <c r="AG17" s="80">
        <f t="shared" si="16"/>
        <v>1.2863860509103993</v>
      </c>
      <c r="AH17" s="54">
        <v>159751</v>
      </c>
      <c r="AI17" s="34">
        <v>162791.48337</v>
      </c>
      <c r="AJ17" s="210">
        <f t="shared" si="17"/>
        <v>101.90326406094485</v>
      </c>
      <c r="AK17" s="204">
        <f>AI17/AI$41*100</f>
        <v>14.023659222386446</v>
      </c>
      <c r="AL17" s="210">
        <f t="shared" si="18"/>
        <v>52151.355580000003</v>
      </c>
      <c r="AM17" s="210">
        <f t="shared" si="19"/>
        <v>20465.566309999995</v>
      </c>
      <c r="AN17" s="33">
        <f t="shared" si="20"/>
        <v>1.4713602254598408</v>
      </c>
      <c r="AO17" s="80">
        <f t="shared" si="21"/>
        <v>1.1437936725281901</v>
      </c>
    </row>
    <row r="18" spans="1:42" ht="16.5" hidden="1" customHeight="1" x14ac:dyDescent="0.2">
      <c r="A18" s="81" t="s">
        <v>30</v>
      </c>
      <c r="B18" s="54"/>
      <c r="C18" s="210"/>
      <c r="D18" s="210"/>
      <c r="E18" s="30"/>
      <c r="F18" s="210"/>
      <c r="G18" s="210"/>
      <c r="H18" s="210"/>
      <c r="I18" s="30"/>
      <c r="J18" s="210"/>
      <c r="K18" s="210"/>
      <c r="L18" s="210"/>
      <c r="M18" s="204"/>
      <c r="N18" s="32"/>
      <c r="O18" s="32"/>
      <c r="P18" s="33"/>
      <c r="Q18" s="33"/>
      <c r="R18" s="54"/>
      <c r="S18" s="34"/>
      <c r="T18" s="210" t="e">
        <f t="shared" si="7"/>
        <v>#DIV/0!</v>
      </c>
      <c r="U18" s="212">
        <f>S18/S$41*100</f>
        <v>0</v>
      </c>
      <c r="V18" s="54"/>
      <c r="W18" s="210"/>
      <c r="X18" s="33"/>
      <c r="Y18" s="80"/>
      <c r="Z18" s="54"/>
      <c r="AA18" s="34"/>
      <c r="AB18" s="210" t="e">
        <f t="shared" si="12"/>
        <v>#DIV/0!</v>
      </c>
      <c r="AC18" s="204">
        <f>AA18/AA$41*100</f>
        <v>0</v>
      </c>
      <c r="AD18" s="210">
        <f t="shared" si="13"/>
        <v>0</v>
      </c>
      <c r="AE18" s="210">
        <f t="shared" si="14"/>
        <v>0</v>
      </c>
      <c r="AF18" s="33" t="e">
        <f t="shared" si="15"/>
        <v>#DIV/0!</v>
      </c>
      <c r="AG18" s="80" t="e">
        <f t="shared" si="16"/>
        <v>#DIV/0!</v>
      </c>
      <c r="AH18" s="54"/>
      <c r="AI18" s="34"/>
      <c r="AJ18" s="210" t="e">
        <f t="shared" si="17"/>
        <v>#DIV/0!</v>
      </c>
      <c r="AK18" s="204">
        <f>AI18/AI$41*100</f>
        <v>0</v>
      </c>
      <c r="AL18" s="37">
        <f>AI17-S18</f>
        <v>162791.48337</v>
      </c>
      <c r="AM18" s="210"/>
      <c r="AN18" s="33" t="e">
        <f t="shared" ref="AN18:AN19" si="22">AI18/S18</f>
        <v>#DIV/0!</v>
      </c>
      <c r="AO18" s="80" t="e">
        <f t="shared" ref="AO18:AO19" si="23">AI18/AA18</f>
        <v>#DIV/0!</v>
      </c>
    </row>
    <row r="19" spans="1:42" ht="16.5" customHeight="1" x14ac:dyDescent="0.2">
      <c r="A19" s="82" t="s">
        <v>59</v>
      </c>
      <c r="B19" s="54"/>
      <c r="C19" s="210"/>
      <c r="D19" s="210"/>
      <c r="E19" s="30"/>
      <c r="F19" s="210"/>
      <c r="G19" s="210"/>
      <c r="H19" s="210"/>
      <c r="I19" s="30"/>
      <c r="J19" s="210"/>
      <c r="K19" s="210"/>
      <c r="L19" s="210"/>
      <c r="M19" s="204"/>
      <c r="N19" s="32"/>
      <c r="O19" s="32"/>
      <c r="P19" s="33"/>
      <c r="Q19" s="33"/>
      <c r="R19" s="54">
        <v>0</v>
      </c>
      <c r="S19" s="34">
        <v>0</v>
      </c>
      <c r="T19" s="210"/>
      <c r="U19" s="212">
        <f>S19/S$41*100</f>
        <v>0</v>
      </c>
      <c r="V19" s="54"/>
      <c r="W19" s="210"/>
      <c r="X19" s="33"/>
      <c r="Y19" s="80"/>
      <c r="Z19" s="54">
        <v>1648.7</v>
      </c>
      <c r="AA19" s="34">
        <v>1642.5946799999999</v>
      </c>
      <c r="AB19" s="210"/>
      <c r="AC19" s="204">
        <f>AA19/AA$41*100</f>
        <v>0.25032419750919943</v>
      </c>
      <c r="AD19" s="210">
        <f t="shared" si="13"/>
        <v>1642.5946799999999</v>
      </c>
      <c r="AE19" s="210">
        <f t="shared" si="14"/>
        <v>1642.5946799999999</v>
      </c>
      <c r="AF19" s="33" t="e">
        <f t="shared" si="15"/>
        <v>#DIV/0!</v>
      </c>
      <c r="AG19" s="80"/>
      <c r="AH19" s="54">
        <v>2246.5</v>
      </c>
      <c r="AI19" s="34">
        <v>2249.2717600000001</v>
      </c>
      <c r="AJ19" s="210">
        <f t="shared" si="17"/>
        <v>100.12338125973737</v>
      </c>
      <c r="AK19" s="204">
        <f>AI19/AI$41*100</f>
        <v>0.19376333459094391</v>
      </c>
      <c r="AL19" s="37">
        <f t="shared" ref="AL19:AL42" si="24">AI19-S19</f>
        <v>2249.2717600000001</v>
      </c>
      <c r="AM19" s="210">
        <f t="shared" ref="AM19:AM42" si="25">AI19-AA19</f>
        <v>606.67708000000016</v>
      </c>
      <c r="AN19" s="33" t="s">
        <v>95</v>
      </c>
      <c r="AO19" s="80">
        <f t="shared" si="23"/>
        <v>1.3693407067408743</v>
      </c>
    </row>
    <row r="20" spans="1:42" ht="21" customHeight="1" x14ac:dyDescent="0.2">
      <c r="A20" s="208" t="s">
        <v>31</v>
      </c>
      <c r="B20" s="54">
        <v>9853</v>
      </c>
      <c r="C20" s="210">
        <v>9741</v>
      </c>
      <c r="D20" s="210">
        <f t="shared" ref="D20:D21" si="26">C20/B20*100</f>
        <v>98.863290368415718</v>
      </c>
      <c r="E20" s="30">
        <f>C20/C$41*100</f>
        <v>2.9100544907031214</v>
      </c>
      <c r="F20" s="210">
        <v>10422</v>
      </c>
      <c r="G20" s="210">
        <v>10412</v>
      </c>
      <c r="H20" s="210">
        <f t="shared" ref="H20:H21" si="27">G20/F20*100</f>
        <v>99.904049126847056</v>
      </c>
      <c r="I20" s="30">
        <f>G20/G$41*100</f>
        <v>3.0809655980541271</v>
      </c>
      <c r="J20" s="210">
        <v>10766</v>
      </c>
      <c r="K20" s="210">
        <v>10779.78116</v>
      </c>
      <c r="L20" s="210">
        <f t="shared" ref="L20:L21" si="28">K20/J20*100</f>
        <v>100.12800631618057</v>
      </c>
      <c r="M20" s="204">
        <f>K20/K$41*100</f>
        <v>2.9620486042657546</v>
      </c>
      <c r="N20" s="32">
        <f t="shared" ref="N20:N42" si="29">K20-C20</f>
        <v>1038.7811600000005</v>
      </c>
      <c r="O20" s="32">
        <f t="shared" ref="O20:O42" si="30">K20-G20</f>
        <v>367.78116000000045</v>
      </c>
      <c r="P20" s="33">
        <f t="shared" ref="P20:P21" si="31">K20/C20</f>
        <v>1.1066400944461554</v>
      </c>
      <c r="Q20" s="33">
        <f t="shared" ref="Q20:Q21" si="32">K20/G20</f>
        <v>1.0353228159815597</v>
      </c>
      <c r="R20" s="54">
        <v>2693.41</v>
      </c>
      <c r="S20" s="34">
        <v>2133.6208700000002</v>
      </c>
      <c r="T20" s="210">
        <f t="shared" si="7"/>
        <v>79.21634173779708</v>
      </c>
      <c r="U20" s="212">
        <f>S20/S$41*100</f>
        <v>0.30923231948163721</v>
      </c>
      <c r="V20" s="54">
        <f t="shared" ref="V20:V42" si="33">S20-G20</f>
        <v>-8278.3791299999993</v>
      </c>
      <c r="W20" s="210">
        <f t="shared" ref="W20:W42" si="34">S20-K20</f>
        <v>-8646.1602899999998</v>
      </c>
      <c r="X20" s="33">
        <f t="shared" ref="X20:X35" si="35">S20/G20</f>
        <v>0.20491940741452172</v>
      </c>
      <c r="Y20" s="80">
        <f t="shared" ref="Y20:Y42" si="36">S20/K20</f>
        <v>0.19792803196386968</v>
      </c>
      <c r="Z20" s="54">
        <v>5271.5</v>
      </c>
      <c r="AA20" s="34">
        <v>4888.32744</v>
      </c>
      <c r="AB20" s="210">
        <f t="shared" si="12"/>
        <v>92.731242340889679</v>
      </c>
      <c r="AC20" s="204">
        <f>AA20/AA$41*100</f>
        <v>0.74495958040007726</v>
      </c>
      <c r="AD20" s="210">
        <f t="shared" si="13"/>
        <v>-5891.4537200000004</v>
      </c>
      <c r="AE20" s="210">
        <f t="shared" si="14"/>
        <v>2754.7065699999998</v>
      </c>
      <c r="AF20" s="33">
        <f t="shared" si="15"/>
        <v>0.45347186250300464</v>
      </c>
      <c r="AG20" s="80">
        <f t="shared" si="16"/>
        <v>2.2910946873143399</v>
      </c>
      <c r="AH20" s="54">
        <v>6138</v>
      </c>
      <c r="AI20" s="34">
        <v>7651.0562099999997</v>
      </c>
      <c r="AJ20" s="210">
        <f t="shared" si="17"/>
        <v>124.65063880742913</v>
      </c>
      <c r="AK20" s="204">
        <f>AI20/AI$41*100</f>
        <v>0.65909962093346564</v>
      </c>
      <c r="AL20" s="210">
        <f t="shared" si="24"/>
        <v>5517.43534</v>
      </c>
      <c r="AM20" s="210">
        <f t="shared" si="25"/>
        <v>2762.7287699999997</v>
      </c>
      <c r="AN20" s="33">
        <f t="shared" ref="AN20:AN35" si="37">AI20/S20</f>
        <v>3.5859492741088528</v>
      </c>
      <c r="AO20" s="80">
        <f t="shared" ref="AO20:AO35" si="38">AI20/AA20</f>
        <v>1.5651685170255287</v>
      </c>
    </row>
    <row r="21" spans="1:42" ht="18.75" customHeight="1" x14ac:dyDescent="0.2">
      <c r="A21" s="208" t="s">
        <v>32</v>
      </c>
      <c r="B21" s="54">
        <v>2051</v>
      </c>
      <c r="C21" s="210">
        <v>2082</v>
      </c>
      <c r="D21" s="210">
        <f t="shared" si="26"/>
        <v>101.51145782545099</v>
      </c>
      <c r="E21" s="30">
        <f>C21/C$41*100</f>
        <v>0.62198269681181584</v>
      </c>
      <c r="F21" s="210">
        <v>2085</v>
      </c>
      <c r="G21" s="210">
        <v>2064</v>
      </c>
      <c r="H21" s="210">
        <f t="shared" si="27"/>
        <v>98.992805755395679</v>
      </c>
      <c r="I21" s="30">
        <f>G21/G$41*100</f>
        <v>0.61074846277215888</v>
      </c>
      <c r="J21" s="210">
        <v>2931</v>
      </c>
      <c r="K21" s="210">
        <v>2957.7898</v>
      </c>
      <c r="L21" s="210">
        <f t="shared" si="28"/>
        <v>100.91401569430229</v>
      </c>
      <c r="M21" s="204">
        <f>K21/K$41*100</f>
        <v>0.81273608608224157</v>
      </c>
      <c r="N21" s="32">
        <f t="shared" si="29"/>
        <v>875.78980000000001</v>
      </c>
      <c r="O21" s="32">
        <f t="shared" si="30"/>
        <v>893.78980000000001</v>
      </c>
      <c r="P21" s="33">
        <f t="shared" si="31"/>
        <v>1.4206483189241115</v>
      </c>
      <c r="Q21" s="33">
        <f t="shared" si="32"/>
        <v>1.4330376937984497</v>
      </c>
      <c r="R21" s="54">
        <v>2405</v>
      </c>
      <c r="S21" s="34">
        <v>2516.1418100000001</v>
      </c>
      <c r="T21" s="210">
        <f t="shared" si="7"/>
        <v>104.62128108108108</v>
      </c>
      <c r="U21" s="212">
        <f>S21/S$41*100</f>
        <v>0.36467227096959587</v>
      </c>
      <c r="V21" s="54">
        <f t="shared" si="33"/>
        <v>452.14181000000008</v>
      </c>
      <c r="W21" s="210">
        <f t="shared" si="34"/>
        <v>-441.64798999999994</v>
      </c>
      <c r="X21" s="33">
        <f t="shared" si="35"/>
        <v>1.2190609544573643</v>
      </c>
      <c r="Y21" s="80">
        <f t="shared" si="36"/>
        <v>0.85068310466146047</v>
      </c>
      <c r="Z21" s="54">
        <v>5135</v>
      </c>
      <c r="AA21" s="34">
        <v>5602.7733799999996</v>
      </c>
      <c r="AB21" s="210">
        <f t="shared" si="12"/>
        <v>109.10951080817917</v>
      </c>
      <c r="AC21" s="204">
        <f>AA21/AA$41*100</f>
        <v>0.85383799622095746</v>
      </c>
      <c r="AD21" s="210">
        <f t="shared" si="13"/>
        <v>2644.9835799999996</v>
      </c>
      <c r="AE21" s="210">
        <f t="shared" si="14"/>
        <v>3086.6315699999996</v>
      </c>
      <c r="AF21" s="33">
        <f t="shared" si="15"/>
        <v>1.894243255555212</v>
      </c>
      <c r="AG21" s="80">
        <f t="shared" si="16"/>
        <v>2.226731958323128</v>
      </c>
      <c r="AH21" s="54">
        <v>10700</v>
      </c>
      <c r="AI21" s="34">
        <v>11141.112279999999</v>
      </c>
      <c r="AJ21" s="210">
        <f t="shared" si="17"/>
        <v>104.12254467289719</v>
      </c>
      <c r="AK21" s="204">
        <f>AI21/AI$41*100</f>
        <v>0.95975021996671217</v>
      </c>
      <c r="AL21" s="210">
        <f t="shared" si="24"/>
        <v>8624.9704700000002</v>
      </c>
      <c r="AM21" s="210">
        <f t="shared" si="25"/>
        <v>5538.3388999999997</v>
      </c>
      <c r="AN21" s="33">
        <f t="shared" si="37"/>
        <v>4.4278554713098623</v>
      </c>
      <c r="AO21" s="80">
        <f t="shared" si="38"/>
        <v>1.9884995384196675</v>
      </c>
    </row>
    <row r="22" spans="1:42" ht="19.5" hidden="1" customHeight="1" x14ac:dyDescent="0.2">
      <c r="A22" s="209" t="s">
        <v>33</v>
      </c>
      <c r="B22" s="110">
        <v>0</v>
      </c>
      <c r="C22" s="211">
        <v>0</v>
      </c>
      <c r="D22" s="211"/>
      <c r="E22" s="112">
        <f>C22/C$41*100</f>
        <v>0</v>
      </c>
      <c r="F22" s="211">
        <v>0</v>
      </c>
      <c r="G22" s="211">
        <v>0</v>
      </c>
      <c r="H22" s="211"/>
      <c r="I22" s="112">
        <f>G22/G$41*100</f>
        <v>0</v>
      </c>
      <c r="J22" s="211">
        <v>0</v>
      </c>
      <c r="K22" s="211">
        <v>0</v>
      </c>
      <c r="L22" s="211"/>
      <c r="M22" s="205">
        <f>K22/K$41*100</f>
        <v>0</v>
      </c>
      <c r="N22" s="114">
        <f t="shared" si="29"/>
        <v>0</v>
      </c>
      <c r="O22" s="114">
        <f t="shared" si="30"/>
        <v>0</v>
      </c>
      <c r="P22" s="115"/>
      <c r="Q22" s="115"/>
      <c r="R22" s="211">
        <v>0</v>
      </c>
      <c r="S22" s="116">
        <v>0</v>
      </c>
      <c r="T22" s="211"/>
      <c r="U22" s="213">
        <f>S22/S$41*100</f>
        <v>0</v>
      </c>
      <c r="V22" s="110">
        <f t="shared" si="33"/>
        <v>0</v>
      </c>
      <c r="W22" s="211">
        <f t="shared" si="34"/>
        <v>0</v>
      </c>
      <c r="X22" s="115" t="e">
        <f t="shared" si="35"/>
        <v>#DIV/0!</v>
      </c>
      <c r="Y22" s="117" t="e">
        <f t="shared" si="36"/>
        <v>#DIV/0!</v>
      </c>
      <c r="Z22" s="118">
        <v>0</v>
      </c>
      <c r="AA22" s="116">
        <v>0</v>
      </c>
      <c r="AB22" s="211"/>
      <c r="AC22" s="205">
        <f>AA22/AA$41*100</f>
        <v>0</v>
      </c>
      <c r="AD22" s="211">
        <f t="shared" si="13"/>
        <v>0</v>
      </c>
      <c r="AE22" s="211">
        <f t="shared" si="14"/>
        <v>0</v>
      </c>
      <c r="AF22" s="115" t="e">
        <f t="shared" si="15"/>
        <v>#DIV/0!</v>
      </c>
      <c r="AG22" s="117" t="e">
        <f t="shared" si="16"/>
        <v>#DIV/0!</v>
      </c>
      <c r="AH22" s="110">
        <v>0</v>
      </c>
      <c r="AI22" s="116">
        <v>0</v>
      </c>
      <c r="AJ22" s="211"/>
      <c r="AK22" s="205">
        <f>AI22/AI$41*100</f>
        <v>0</v>
      </c>
      <c r="AL22" s="211">
        <f t="shared" si="24"/>
        <v>0</v>
      </c>
      <c r="AM22" s="211">
        <f t="shared" si="25"/>
        <v>0</v>
      </c>
      <c r="AN22" s="115" t="e">
        <f t="shared" si="37"/>
        <v>#DIV/0!</v>
      </c>
      <c r="AO22" s="117" t="e">
        <f t="shared" si="38"/>
        <v>#DIV/0!</v>
      </c>
    </row>
    <row r="23" spans="1:42" ht="21.75" customHeight="1" x14ac:dyDescent="0.2">
      <c r="A23" s="128" t="s">
        <v>34</v>
      </c>
      <c r="B23" s="129">
        <f>B24+B25+B26+B27+B28+B29</f>
        <v>33854</v>
      </c>
      <c r="C23" s="130">
        <f>C24+C25+C26+C27+C28+C29</f>
        <v>34370</v>
      </c>
      <c r="D23" s="130">
        <f t="shared" ref="D23:D35" si="39">C23/B23*100</f>
        <v>101.52419211909967</v>
      </c>
      <c r="E23" s="131">
        <f>C23/C$41*100</f>
        <v>10.267793126523589</v>
      </c>
      <c r="F23" s="130">
        <f>F24+F25+F26+F27+F28+F29</f>
        <v>52414</v>
      </c>
      <c r="G23" s="130">
        <f>G24+G25+G26+G27+G28+G29</f>
        <v>53600</v>
      </c>
      <c r="H23" s="130">
        <f t="shared" ref="H23:H35" si="40">G23/F23*100</f>
        <v>102.26275422597016</v>
      </c>
      <c r="I23" s="131">
        <f>G23/G$41*100</f>
        <v>15.860522095245985</v>
      </c>
      <c r="J23" s="130">
        <f>J24+J25+J26+J27+J28+J29</f>
        <v>62652.861599999997</v>
      </c>
      <c r="K23" s="130">
        <f>K24+K25+K26+K27+K28+K29</f>
        <v>63811.04952</v>
      </c>
      <c r="L23" s="130">
        <f t="shared" ref="L23:L42" si="41">K23/J23*100</f>
        <v>101.84857944301781</v>
      </c>
      <c r="M23" s="132">
        <f>K23/K$41*100</f>
        <v>17.533883792446947</v>
      </c>
      <c r="N23" s="133">
        <f t="shared" si="29"/>
        <v>29441.04952</v>
      </c>
      <c r="O23" s="133">
        <f t="shared" si="30"/>
        <v>10211.04952</v>
      </c>
      <c r="P23" s="134">
        <f t="shared" ref="P23:P35" si="42">K23/C23</f>
        <v>1.8565914902531278</v>
      </c>
      <c r="Q23" s="134">
        <f t="shared" ref="Q23:Q35" si="43">K23/G23</f>
        <v>1.1905046552238807</v>
      </c>
      <c r="R23" s="130">
        <f>R24+R25+R26+R27+R28+R29</f>
        <v>71431.379000000001</v>
      </c>
      <c r="S23" s="130">
        <f>S24+S25+S26+S27+S28+S29</f>
        <v>72357.922250000003</v>
      </c>
      <c r="T23" s="130">
        <f t="shared" ref="T23:T35" si="44">S23/R23*100</f>
        <v>101.29710956581141</v>
      </c>
      <c r="U23" s="170">
        <f>S23/S$41*100</f>
        <v>10.487059085731321</v>
      </c>
      <c r="V23" s="129">
        <f t="shared" si="33"/>
        <v>18757.922250000003</v>
      </c>
      <c r="W23" s="130">
        <f t="shared" si="34"/>
        <v>8546.8727300000028</v>
      </c>
      <c r="X23" s="134">
        <f t="shared" si="35"/>
        <v>1.3499612360074627</v>
      </c>
      <c r="Y23" s="135">
        <f t="shared" si="36"/>
        <v>1.1339403252930544</v>
      </c>
      <c r="Z23" s="136">
        <f>Z24+Z25+Z26+Z27+Z28+Z29</f>
        <v>63407.100000000006</v>
      </c>
      <c r="AA23" s="130">
        <f>AA24+AA25+AA26+AA27+AA28+AA29</f>
        <v>64965.95210000001</v>
      </c>
      <c r="AB23" s="130">
        <f t="shared" ref="AB23:AB28" si="45">AA23/Z23*100</f>
        <v>102.45848193656546</v>
      </c>
      <c r="AC23" s="132">
        <f>AA23/AA$41*100</f>
        <v>9.9005250795367186</v>
      </c>
      <c r="AD23" s="130">
        <f t="shared" si="13"/>
        <v>1154.902580000009</v>
      </c>
      <c r="AE23" s="130">
        <f t="shared" si="14"/>
        <v>-7391.9701499999937</v>
      </c>
      <c r="AF23" s="134">
        <f t="shared" si="15"/>
        <v>1.018098786788298</v>
      </c>
      <c r="AG23" s="135">
        <f t="shared" si="16"/>
        <v>0.89784159190668311</v>
      </c>
      <c r="AH23" s="129">
        <f>AH24+AH25+AH26+AH27+AH28+AH29</f>
        <v>73375.050019999995</v>
      </c>
      <c r="AI23" s="130">
        <f>AI24+AI25+AI26+AI27+AI28+AI29</f>
        <v>73078.284119999997</v>
      </c>
      <c r="AJ23" s="130">
        <f t="shared" ref="AJ23:AJ38" si="46">AI23/AH23*100</f>
        <v>99.595549304676297</v>
      </c>
      <c r="AK23" s="132">
        <f>AI23/AI$41*100</f>
        <v>6.2953228992105519</v>
      </c>
      <c r="AL23" s="130">
        <f t="shared" si="24"/>
        <v>720.36186999999336</v>
      </c>
      <c r="AM23" s="130">
        <f t="shared" si="25"/>
        <v>8112.3320199999871</v>
      </c>
      <c r="AN23" s="134">
        <f t="shared" si="37"/>
        <v>1.0099555355875354</v>
      </c>
      <c r="AO23" s="135">
        <f t="shared" si="38"/>
        <v>1.1248705169057314</v>
      </c>
    </row>
    <row r="24" spans="1:42" ht="30" customHeight="1" x14ac:dyDescent="0.2">
      <c r="A24" s="140" t="s">
        <v>35</v>
      </c>
      <c r="B24" s="141">
        <v>6403</v>
      </c>
      <c r="C24" s="142">
        <v>6653</v>
      </c>
      <c r="D24" s="142">
        <f t="shared" si="39"/>
        <v>103.90441980321725</v>
      </c>
      <c r="E24" s="143">
        <f>C24/C$41*100</f>
        <v>1.98753644663257</v>
      </c>
      <c r="F24" s="142">
        <v>7900</v>
      </c>
      <c r="G24" s="142">
        <v>8184</v>
      </c>
      <c r="H24" s="142">
        <f t="shared" si="40"/>
        <v>103.59493670886076</v>
      </c>
      <c r="I24" s="143">
        <f>G24/G$41*100</f>
        <v>2.4216886721547226</v>
      </c>
      <c r="J24" s="142">
        <v>12951</v>
      </c>
      <c r="K24" s="142">
        <v>13213.778899999999</v>
      </c>
      <c r="L24" s="142">
        <f t="shared" si="41"/>
        <v>102.02902401358969</v>
      </c>
      <c r="M24" s="144">
        <f>K24/K$41*100</f>
        <v>3.6308580635250367</v>
      </c>
      <c r="N24" s="145">
        <f t="shared" si="29"/>
        <v>6560.7788999999993</v>
      </c>
      <c r="O24" s="145">
        <f t="shared" si="30"/>
        <v>5029.7788999999993</v>
      </c>
      <c r="P24" s="146">
        <f t="shared" si="42"/>
        <v>1.9861384187584548</v>
      </c>
      <c r="Q24" s="146">
        <f t="shared" si="43"/>
        <v>1.6145868646138806</v>
      </c>
      <c r="R24" s="141">
        <v>18819.5</v>
      </c>
      <c r="S24" s="147">
        <v>19886.30169</v>
      </c>
      <c r="T24" s="142">
        <f t="shared" si="44"/>
        <v>105.66859741225856</v>
      </c>
      <c r="U24" s="171">
        <f>S24/S$41*100</f>
        <v>2.8821836550137898</v>
      </c>
      <c r="V24" s="141">
        <f t="shared" si="33"/>
        <v>11702.30169</v>
      </c>
      <c r="W24" s="142">
        <f t="shared" si="34"/>
        <v>6672.5227900000009</v>
      </c>
      <c r="X24" s="146">
        <f t="shared" si="35"/>
        <v>2.4299000109970676</v>
      </c>
      <c r="Y24" s="148">
        <f t="shared" si="36"/>
        <v>1.5049670378547049</v>
      </c>
      <c r="Z24" s="141">
        <v>24501.5</v>
      </c>
      <c r="AA24" s="147">
        <v>28589.72567</v>
      </c>
      <c r="AB24" s="142">
        <f t="shared" si="45"/>
        <v>116.68561381956206</v>
      </c>
      <c r="AC24" s="144">
        <f>AA24/AA$41*100</f>
        <v>4.3569483223645342</v>
      </c>
      <c r="AD24" s="142">
        <f t="shared" si="13"/>
        <v>15375.94677</v>
      </c>
      <c r="AE24" s="142">
        <f t="shared" si="14"/>
        <v>8703.4239799999996</v>
      </c>
      <c r="AF24" s="146">
        <f t="shared" si="15"/>
        <v>2.1636297902638586</v>
      </c>
      <c r="AG24" s="148">
        <f t="shared" si="16"/>
        <v>1.4376592548817959</v>
      </c>
      <c r="AH24" s="141">
        <v>32168.71</v>
      </c>
      <c r="AI24" s="147">
        <v>35601.803979999997</v>
      </c>
      <c r="AJ24" s="142">
        <f t="shared" si="46"/>
        <v>110.67215309535258</v>
      </c>
      <c r="AK24" s="144">
        <f>AI24/AI$41*100</f>
        <v>3.0669145362043482</v>
      </c>
      <c r="AL24" s="142">
        <f t="shared" si="24"/>
        <v>15715.502289999997</v>
      </c>
      <c r="AM24" s="142">
        <f t="shared" si="25"/>
        <v>7012.0783099999971</v>
      </c>
      <c r="AN24" s="146">
        <f t="shared" si="37"/>
        <v>1.7902677197089227</v>
      </c>
      <c r="AO24" s="148">
        <f t="shared" si="38"/>
        <v>1.2452656730931129</v>
      </c>
    </row>
    <row r="25" spans="1:42" ht="30" customHeight="1" x14ac:dyDescent="0.2">
      <c r="A25" s="208" t="s">
        <v>36</v>
      </c>
      <c r="B25" s="54">
        <v>400</v>
      </c>
      <c r="C25" s="210">
        <v>383</v>
      </c>
      <c r="D25" s="210">
        <f t="shared" si="39"/>
        <v>95.75</v>
      </c>
      <c r="E25" s="30">
        <f>C25/C$41*100</f>
        <v>0.11441852683906123</v>
      </c>
      <c r="F25" s="210">
        <v>555</v>
      </c>
      <c r="G25" s="210">
        <v>532</v>
      </c>
      <c r="H25" s="210">
        <f t="shared" si="40"/>
        <v>95.85585585585585</v>
      </c>
      <c r="I25" s="30">
        <f>G25/G$41*100</f>
        <v>0.15742159990057583</v>
      </c>
      <c r="J25" s="210">
        <v>496.3</v>
      </c>
      <c r="K25" s="210">
        <v>495.28762999999998</v>
      </c>
      <c r="L25" s="210">
        <f t="shared" si="41"/>
        <v>99.79601652226475</v>
      </c>
      <c r="M25" s="204">
        <f>K25/K$41*100</f>
        <v>0.13609423154111538</v>
      </c>
      <c r="N25" s="32">
        <f t="shared" si="29"/>
        <v>112.28762999999998</v>
      </c>
      <c r="O25" s="32">
        <f t="shared" si="30"/>
        <v>-36.712370000000021</v>
      </c>
      <c r="P25" s="33">
        <f t="shared" si="42"/>
        <v>1.2931791906005221</v>
      </c>
      <c r="Q25" s="33">
        <f t="shared" si="43"/>
        <v>0.93099178571428565</v>
      </c>
      <c r="R25" s="54">
        <v>392</v>
      </c>
      <c r="S25" s="34">
        <v>377.40868999999998</v>
      </c>
      <c r="T25" s="210">
        <f t="shared" si="44"/>
        <v>96.277727040816316</v>
      </c>
      <c r="U25" s="212">
        <f>S25/S$41*100</f>
        <v>5.4699017169449672E-2</v>
      </c>
      <c r="V25" s="54">
        <f t="shared" si="33"/>
        <v>-154.59131000000002</v>
      </c>
      <c r="W25" s="210">
        <f t="shared" si="34"/>
        <v>-117.87894</v>
      </c>
      <c r="X25" s="33">
        <f t="shared" si="35"/>
        <v>0.70941483082706758</v>
      </c>
      <c r="Y25" s="80">
        <f t="shared" si="36"/>
        <v>0.76199902266890851</v>
      </c>
      <c r="Z25" s="54">
        <v>207.9</v>
      </c>
      <c r="AA25" s="34">
        <v>207.02888999999999</v>
      </c>
      <c r="AB25" s="210">
        <f t="shared" si="45"/>
        <v>99.580995670995662</v>
      </c>
      <c r="AC25" s="204">
        <f>AA25/AA$41*100</f>
        <v>3.1550291366139287E-2</v>
      </c>
      <c r="AD25" s="210">
        <f t="shared" si="13"/>
        <v>-288.25873999999999</v>
      </c>
      <c r="AE25" s="210">
        <f t="shared" si="14"/>
        <v>-170.37979999999999</v>
      </c>
      <c r="AF25" s="33">
        <f t="shared" si="15"/>
        <v>0.41799729583393797</v>
      </c>
      <c r="AG25" s="80">
        <f t="shared" si="16"/>
        <v>0.54855358523938602</v>
      </c>
      <c r="AH25" s="54">
        <v>1063.5999999999999</v>
      </c>
      <c r="AI25" s="34">
        <v>1062.78711</v>
      </c>
      <c r="AJ25" s="210">
        <f t="shared" si="46"/>
        <v>99.923571831515616</v>
      </c>
      <c r="AK25" s="204">
        <f>AI25/AI$41*100</f>
        <v>9.1553709985614323E-2</v>
      </c>
      <c r="AL25" s="210">
        <f t="shared" si="24"/>
        <v>685.37842000000001</v>
      </c>
      <c r="AM25" s="210">
        <f t="shared" si="25"/>
        <v>855.75821999999994</v>
      </c>
      <c r="AN25" s="33">
        <f t="shared" si="37"/>
        <v>2.8160112317498571</v>
      </c>
      <c r="AO25" s="80">
        <f t="shared" si="38"/>
        <v>5.1335207854324105</v>
      </c>
    </row>
    <row r="26" spans="1:42" ht="26.25" customHeight="1" x14ac:dyDescent="0.2">
      <c r="A26" s="208" t="s">
        <v>37</v>
      </c>
      <c r="B26" s="54">
        <v>15642</v>
      </c>
      <c r="C26" s="210">
        <v>15854</v>
      </c>
      <c r="D26" s="210">
        <f t="shared" si="39"/>
        <v>101.35532540595831</v>
      </c>
      <c r="E26" s="30">
        <f>C26/C$41*100</f>
        <v>4.7362697767793129</v>
      </c>
      <c r="F26" s="210">
        <v>15297</v>
      </c>
      <c r="G26" s="210">
        <v>15559</v>
      </c>
      <c r="H26" s="210">
        <f t="shared" si="40"/>
        <v>101.71275413479768</v>
      </c>
      <c r="I26" s="30">
        <f>G26/G$41*100</f>
        <v>4.6039899865659013</v>
      </c>
      <c r="J26" s="210">
        <v>20315.911599999999</v>
      </c>
      <c r="K26" s="210">
        <v>20471.544760000001</v>
      </c>
      <c r="L26" s="210">
        <f t="shared" si="41"/>
        <v>100.76606535342476</v>
      </c>
      <c r="M26" s="204">
        <f>K26/K$41*100</f>
        <v>5.6251337279950793</v>
      </c>
      <c r="N26" s="32">
        <f t="shared" si="29"/>
        <v>4617.5447600000007</v>
      </c>
      <c r="O26" s="32">
        <f t="shared" si="30"/>
        <v>4912.5447600000007</v>
      </c>
      <c r="P26" s="33">
        <f t="shared" si="42"/>
        <v>1.29125424246247</v>
      </c>
      <c r="Q26" s="33">
        <f t="shared" si="43"/>
        <v>1.3157365357670803</v>
      </c>
      <c r="R26" s="54">
        <v>13512.329</v>
      </c>
      <c r="S26" s="34">
        <v>12299.992829999999</v>
      </c>
      <c r="T26" s="210">
        <f t="shared" si="44"/>
        <v>91.027925903817163</v>
      </c>
      <c r="U26" s="212">
        <f>S26/S$41*100</f>
        <v>1.7826762785782115</v>
      </c>
      <c r="V26" s="54">
        <f t="shared" si="33"/>
        <v>-3259.0071700000008</v>
      </c>
      <c r="W26" s="210">
        <f t="shared" si="34"/>
        <v>-8171.5519300000014</v>
      </c>
      <c r="X26" s="33">
        <f t="shared" si="35"/>
        <v>0.79053877691368335</v>
      </c>
      <c r="Y26" s="80">
        <f t="shared" si="36"/>
        <v>0.60083364368444458</v>
      </c>
      <c r="Z26" s="54">
        <v>12693.2</v>
      </c>
      <c r="AA26" s="34">
        <v>11810.3959</v>
      </c>
      <c r="AB26" s="210">
        <f t="shared" si="45"/>
        <v>93.045062710742755</v>
      </c>
      <c r="AC26" s="204">
        <f>AA26/AA$41*100</f>
        <v>1.799852338456033</v>
      </c>
      <c r="AD26" s="210">
        <f t="shared" si="13"/>
        <v>-8661.1488600000012</v>
      </c>
      <c r="AE26" s="210">
        <f t="shared" si="14"/>
        <v>-489.5969299999997</v>
      </c>
      <c r="AF26" s="33">
        <f t="shared" si="15"/>
        <v>0.57691766979288761</v>
      </c>
      <c r="AG26" s="80">
        <f t="shared" si="16"/>
        <v>0.9601953483415161</v>
      </c>
      <c r="AH26" s="54">
        <v>14763.227919999999</v>
      </c>
      <c r="AI26" s="34">
        <v>12325.793960000001</v>
      </c>
      <c r="AJ26" s="210">
        <f t="shared" si="46"/>
        <v>83.489830454368558</v>
      </c>
      <c r="AK26" s="204">
        <f>AI26/AI$41*100</f>
        <v>1.0618045278666175</v>
      </c>
      <c r="AL26" s="210">
        <f t="shared" si="24"/>
        <v>25.801130000001649</v>
      </c>
      <c r="AM26" s="210">
        <f t="shared" si="25"/>
        <v>515.39806000000135</v>
      </c>
      <c r="AN26" s="33">
        <f t="shared" si="37"/>
        <v>1.0020976540683075</v>
      </c>
      <c r="AO26" s="80">
        <f t="shared" si="38"/>
        <v>1.0436393550532883</v>
      </c>
    </row>
    <row r="27" spans="1:42" ht="35.25" customHeight="1" x14ac:dyDescent="0.2">
      <c r="A27" s="208" t="s">
        <v>38</v>
      </c>
      <c r="B27" s="54">
        <v>8779</v>
      </c>
      <c r="C27" s="210">
        <v>8760</v>
      </c>
      <c r="D27" s="210">
        <f t="shared" si="39"/>
        <v>99.783574439002166</v>
      </c>
      <c r="E27" s="30">
        <f>C27/C$41*100</f>
        <v>2.6169877156923667</v>
      </c>
      <c r="F27" s="210">
        <v>25391</v>
      </c>
      <c r="G27" s="210">
        <v>26126</v>
      </c>
      <c r="H27" s="210">
        <f t="shared" si="40"/>
        <v>102.89472647788587</v>
      </c>
      <c r="I27" s="30">
        <f>G27/G$41*100</f>
        <v>7.730820900380535</v>
      </c>
      <c r="J27" s="210">
        <v>26190</v>
      </c>
      <c r="K27" s="210">
        <v>26551.987130000001</v>
      </c>
      <c r="L27" s="210">
        <f t="shared" si="41"/>
        <v>101.3821578083238</v>
      </c>
      <c r="M27" s="204">
        <f>K27/K$41*100</f>
        <v>7.2959065913819332</v>
      </c>
      <c r="N27" s="32">
        <f t="shared" si="29"/>
        <v>17791.987130000001</v>
      </c>
      <c r="O27" s="32">
        <f t="shared" si="30"/>
        <v>425.98713000000134</v>
      </c>
      <c r="P27" s="33">
        <f t="shared" si="42"/>
        <v>3.0310487591324202</v>
      </c>
      <c r="Q27" s="33">
        <f t="shared" si="43"/>
        <v>1.0163051033453265</v>
      </c>
      <c r="R27" s="54">
        <v>34032</v>
      </c>
      <c r="S27" s="34">
        <v>35137.150099999999</v>
      </c>
      <c r="T27" s="210">
        <f t="shared" si="44"/>
        <v>103.24738510813351</v>
      </c>
      <c r="U27" s="212">
        <f>S27/S$41*100</f>
        <v>5.0925366254959057</v>
      </c>
      <c r="V27" s="54">
        <f t="shared" si="33"/>
        <v>9011.1500999999989</v>
      </c>
      <c r="W27" s="210">
        <f t="shared" si="34"/>
        <v>8585.1629699999976</v>
      </c>
      <c r="X27" s="33">
        <f t="shared" si="35"/>
        <v>1.344911203398913</v>
      </c>
      <c r="Y27" s="80">
        <f t="shared" si="36"/>
        <v>1.3233341040716298</v>
      </c>
      <c r="Z27" s="54">
        <v>24373.200000000001</v>
      </c>
      <c r="AA27" s="34">
        <v>22690.422760000001</v>
      </c>
      <c r="AB27" s="210">
        <f t="shared" si="45"/>
        <v>93.095788653110802</v>
      </c>
      <c r="AC27" s="204">
        <f>AA27/AA$41*100</f>
        <v>3.4579205312788881</v>
      </c>
      <c r="AD27" s="210">
        <f t="shared" si="13"/>
        <v>-3861.5643700000001</v>
      </c>
      <c r="AE27" s="210">
        <f t="shared" si="14"/>
        <v>-12446.727339999998</v>
      </c>
      <c r="AF27" s="33">
        <f t="shared" si="15"/>
        <v>0.85456589930186522</v>
      </c>
      <c r="AG27" s="80">
        <f t="shared" si="16"/>
        <v>0.64576730598307697</v>
      </c>
      <c r="AH27" s="54">
        <v>22842.511999999999</v>
      </c>
      <c r="AI27" s="34">
        <v>21437.899880000001</v>
      </c>
      <c r="AJ27" s="210">
        <f t="shared" si="46"/>
        <v>93.850885927081933</v>
      </c>
      <c r="AK27" s="204">
        <f>AI27/AI$41*100</f>
        <v>1.8467661583834567</v>
      </c>
      <c r="AL27" s="210">
        <f t="shared" si="24"/>
        <v>-13699.250219999998</v>
      </c>
      <c r="AM27" s="210">
        <f t="shared" si="25"/>
        <v>-1252.5228800000004</v>
      </c>
      <c r="AN27" s="33">
        <f t="shared" si="37"/>
        <v>0.61012062216167051</v>
      </c>
      <c r="AO27" s="80">
        <f t="shared" si="38"/>
        <v>0.94479949125460894</v>
      </c>
    </row>
    <row r="28" spans="1:42" ht="21.75" customHeight="1" x14ac:dyDescent="0.2">
      <c r="A28" s="208" t="s">
        <v>39</v>
      </c>
      <c r="B28" s="54">
        <v>1470</v>
      </c>
      <c r="C28" s="210">
        <v>1575</v>
      </c>
      <c r="D28" s="210">
        <f t="shared" si="39"/>
        <v>107.14285714285714</v>
      </c>
      <c r="E28" s="30">
        <f>C28/C$41*100</f>
        <v>0.47052005162277138</v>
      </c>
      <c r="F28" s="210">
        <v>2140</v>
      </c>
      <c r="G28" s="210">
        <v>2024</v>
      </c>
      <c r="H28" s="210">
        <f t="shared" si="40"/>
        <v>94.579439252336456</v>
      </c>
      <c r="I28" s="30">
        <f>G28/G$41*100</f>
        <v>0.59891225225331857</v>
      </c>
      <c r="J28" s="210">
        <v>1896.25</v>
      </c>
      <c r="K28" s="210">
        <v>2267.6200800000001</v>
      </c>
      <c r="L28" s="210">
        <f t="shared" si="41"/>
        <v>119.58444719841795</v>
      </c>
      <c r="M28" s="204">
        <f>K28/K$41*100</f>
        <v>0.62309250932594995</v>
      </c>
      <c r="N28" s="32">
        <f t="shared" si="29"/>
        <v>692.62008000000014</v>
      </c>
      <c r="O28" s="32">
        <f t="shared" si="30"/>
        <v>243.62008000000014</v>
      </c>
      <c r="P28" s="33">
        <f t="shared" si="42"/>
        <v>1.4397587809523811</v>
      </c>
      <c r="Q28" s="33">
        <f t="shared" si="43"/>
        <v>1.1203656521739132</v>
      </c>
      <c r="R28" s="54">
        <v>4675.55</v>
      </c>
      <c r="S28" s="34">
        <v>4684.2269399999996</v>
      </c>
      <c r="T28" s="210">
        <f t="shared" si="44"/>
        <v>100.18558116157456</v>
      </c>
      <c r="U28" s="212">
        <f>S28/S$41*100</f>
        <v>0.67889960301830554</v>
      </c>
      <c r="V28" s="54">
        <f t="shared" si="33"/>
        <v>2660.2269399999996</v>
      </c>
      <c r="W28" s="210">
        <f t="shared" si="34"/>
        <v>2416.6068599999994</v>
      </c>
      <c r="X28" s="33">
        <f t="shared" si="35"/>
        <v>2.3143413735177862</v>
      </c>
      <c r="Y28" s="80">
        <f t="shared" si="36"/>
        <v>2.0657018260307516</v>
      </c>
      <c r="Z28" s="54">
        <v>1631.3</v>
      </c>
      <c r="AA28" s="34">
        <v>1692.18688</v>
      </c>
      <c r="AB28" s="210">
        <f t="shared" si="45"/>
        <v>103.73241463863177</v>
      </c>
      <c r="AC28" s="204">
        <f>AA28/AA$41*100</f>
        <v>0.2578818304535091</v>
      </c>
      <c r="AD28" s="210">
        <f t="shared" si="13"/>
        <v>-575.43320000000017</v>
      </c>
      <c r="AE28" s="210">
        <f t="shared" si="14"/>
        <v>-2992.0400599999994</v>
      </c>
      <c r="AF28" s="33">
        <f t="shared" si="15"/>
        <v>0.74623914954924897</v>
      </c>
      <c r="AG28" s="80">
        <f t="shared" si="16"/>
        <v>0.36125211303276439</v>
      </c>
      <c r="AH28" s="54">
        <v>2537.0001000000002</v>
      </c>
      <c r="AI28" s="34">
        <v>2649.99919</v>
      </c>
      <c r="AJ28" s="210">
        <f t="shared" si="46"/>
        <v>104.45404357690013</v>
      </c>
      <c r="AK28" s="204">
        <f>AI28/AI$41*100</f>
        <v>0.22828396677051613</v>
      </c>
      <c r="AL28" s="210">
        <f t="shared" si="24"/>
        <v>-2034.2277499999996</v>
      </c>
      <c r="AM28" s="210">
        <f t="shared" si="25"/>
        <v>957.81231000000002</v>
      </c>
      <c r="AN28" s="33">
        <f t="shared" si="37"/>
        <v>0.56572818182032836</v>
      </c>
      <c r="AO28" s="80">
        <f t="shared" si="38"/>
        <v>1.5660204090460741</v>
      </c>
    </row>
    <row r="29" spans="1:42" ht="21.75" customHeight="1" x14ac:dyDescent="0.2">
      <c r="A29" s="245" t="s">
        <v>40</v>
      </c>
      <c r="B29" s="54">
        <v>1160</v>
      </c>
      <c r="C29" s="210">
        <v>1145</v>
      </c>
      <c r="D29" s="210">
        <f t="shared" si="39"/>
        <v>98.706896551724128</v>
      </c>
      <c r="E29" s="30">
        <f>C29/C$41*100</f>
        <v>0.34206060895750678</v>
      </c>
      <c r="F29" s="247">
        <v>1131</v>
      </c>
      <c r="G29" s="247">
        <v>1175</v>
      </c>
      <c r="H29" s="210">
        <f t="shared" si="40"/>
        <v>103.89036251105217</v>
      </c>
      <c r="I29" s="30">
        <f>G29/G$41*100</f>
        <v>0.34768868399093344</v>
      </c>
      <c r="J29" s="210">
        <v>803.4</v>
      </c>
      <c r="K29" s="210">
        <v>810.83101999999997</v>
      </c>
      <c r="L29" s="210">
        <f t="shared" si="41"/>
        <v>100.92494647747074</v>
      </c>
      <c r="M29" s="235">
        <f>K29/K$41*100</f>
        <v>0.22279866867783221</v>
      </c>
      <c r="N29" s="32">
        <f t="shared" si="29"/>
        <v>-334.16898000000003</v>
      </c>
      <c r="O29" s="32">
        <f t="shared" si="30"/>
        <v>-364.16898000000003</v>
      </c>
      <c r="P29" s="33">
        <f t="shared" si="42"/>
        <v>0.70814936244541482</v>
      </c>
      <c r="Q29" s="33">
        <f t="shared" si="43"/>
        <v>0.69006895319148931</v>
      </c>
      <c r="R29" s="54">
        <v>0</v>
      </c>
      <c r="S29" s="34">
        <v>-27.158000000000001</v>
      </c>
      <c r="T29" s="210"/>
      <c r="U29" s="249">
        <f>S29/S$41*100</f>
        <v>-3.93609354434291E-3</v>
      </c>
      <c r="V29" s="54">
        <f t="shared" si="33"/>
        <v>-1202.1579999999999</v>
      </c>
      <c r="W29" s="210">
        <f t="shared" si="34"/>
        <v>-837.98901999999998</v>
      </c>
      <c r="X29" s="33">
        <f t="shared" si="35"/>
        <v>-2.3113191489361702E-2</v>
      </c>
      <c r="Y29" s="80">
        <f t="shared" si="36"/>
        <v>-3.3494031839087758E-2</v>
      </c>
      <c r="Z29" s="54">
        <v>0</v>
      </c>
      <c r="AA29" s="34">
        <v>-23.808</v>
      </c>
      <c r="AB29" s="210"/>
      <c r="AC29" s="235">
        <f>AA29/AA$41*100</f>
        <v>-3.6282343823852026E-3</v>
      </c>
      <c r="AD29" s="210">
        <f t="shared" si="13"/>
        <v>-834.63901999999996</v>
      </c>
      <c r="AE29" s="210">
        <f t="shared" si="14"/>
        <v>3.3500000000000014</v>
      </c>
      <c r="AF29" s="33">
        <f t="shared" si="15"/>
        <v>-2.9362468150268845E-2</v>
      </c>
      <c r="AG29" s="80">
        <f t="shared" si="16"/>
        <v>0.8766477649311436</v>
      </c>
      <c r="AH29" s="54">
        <v>0</v>
      </c>
      <c r="AI29" s="34">
        <v>0</v>
      </c>
      <c r="AJ29" s="210"/>
      <c r="AK29" s="235">
        <f>AI29/AI$41*100</f>
        <v>0</v>
      </c>
      <c r="AL29" s="210">
        <f t="shared" si="24"/>
        <v>27.158000000000001</v>
      </c>
      <c r="AM29" s="210">
        <f t="shared" si="25"/>
        <v>23.808</v>
      </c>
      <c r="AN29" s="33">
        <f t="shared" si="37"/>
        <v>0</v>
      </c>
      <c r="AO29" s="80">
        <f t="shared" si="38"/>
        <v>0</v>
      </c>
    </row>
    <row r="30" spans="1:42" ht="13.5" hidden="1" customHeight="1" x14ac:dyDescent="0.2">
      <c r="A30" s="246"/>
      <c r="B30" s="110"/>
      <c r="C30" s="211"/>
      <c r="D30" s="211" t="e">
        <f t="shared" si="39"/>
        <v>#DIV/0!</v>
      </c>
      <c r="E30" s="112">
        <f>C30/C$41*100</f>
        <v>0</v>
      </c>
      <c r="F30" s="248"/>
      <c r="G30" s="248"/>
      <c r="H30" s="211" t="e">
        <f t="shared" si="40"/>
        <v>#DIV/0!</v>
      </c>
      <c r="I30" s="112">
        <f>G30/G$41*100</f>
        <v>0</v>
      </c>
      <c r="J30" s="211"/>
      <c r="K30" s="211"/>
      <c r="L30" s="211" t="e">
        <f t="shared" si="41"/>
        <v>#DIV/0!</v>
      </c>
      <c r="M30" s="236">
        <f>K30/K$41*100</f>
        <v>0</v>
      </c>
      <c r="N30" s="114">
        <f t="shared" si="29"/>
        <v>0</v>
      </c>
      <c r="O30" s="114">
        <f t="shared" si="30"/>
        <v>0</v>
      </c>
      <c r="P30" s="115" t="e">
        <f t="shared" si="42"/>
        <v>#DIV/0!</v>
      </c>
      <c r="Q30" s="115" t="e">
        <f t="shared" si="43"/>
        <v>#DIV/0!</v>
      </c>
      <c r="R30" s="211"/>
      <c r="S30" s="116"/>
      <c r="T30" s="211" t="e">
        <f t="shared" si="44"/>
        <v>#DIV/0!</v>
      </c>
      <c r="U30" s="250">
        <f>S30/S$41*100</f>
        <v>0</v>
      </c>
      <c r="V30" s="110">
        <f t="shared" si="33"/>
        <v>0</v>
      </c>
      <c r="W30" s="211">
        <f t="shared" si="34"/>
        <v>0</v>
      </c>
      <c r="X30" s="115" t="e">
        <f t="shared" si="35"/>
        <v>#DIV/0!</v>
      </c>
      <c r="Y30" s="117" t="e">
        <f t="shared" si="36"/>
        <v>#DIV/0!</v>
      </c>
      <c r="Z30" s="118"/>
      <c r="AA30" s="116"/>
      <c r="AB30" s="211" t="e">
        <f t="shared" ref="AB30:AB35" si="47">AA30/Z30*100</f>
        <v>#DIV/0!</v>
      </c>
      <c r="AC30" s="236">
        <f>AA30/AA$41*100</f>
        <v>0</v>
      </c>
      <c r="AD30" s="211">
        <f t="shared" si="13"/>
        <v>0</v>
      </c>
      <c r="AE30" s="211">
        <f t="shared" si="14"/>
        <v>0</v>
      </c>
      <c r="AF30" s="115" t="e">
        <f t="shared" si="15"/>
        <v>#DIV/0!</v>
      </c>
      <c r="AG30" s="117" t="e">
        <f t="shared" si="16"/>
        <v>#DIV/0!</v>
      </c>
      <c r="AH30" s="110"/>
      <c r="AI30" s="116"/>
      <c r="AJ30" s="211" t="e">
        <f t="shared" si="46"/>
        <v>#DIV/0!</v>
      </c>
      <c r="AK30" s="236">
        <f>AI30/AI$41*100</f>
        <v>0</v>
      </c>
      <c r="AL30" s="211">
        <f t="shared" si="24"/>
        <v>0</v>
      </c>
      <c r="AM30" s="211">
        <f t="shared" si="25"/>
        <v>0</v>
      </c>
      <c r="AN30" s="115" t="e">
        <f t="shared" si="37"/>
        <v>#DIV/0!</v>
      </c>
      <c r="AO30" s="117" t="e">
        <f t="shared" si="38"/>
        <v>#DIV/0!</v>
      </c>
    </row>
    <row r="31" spans="1:42" ht="26.25" customHeight="1" x14ac:dyDescent="0.2">
      <c r="A31" s="128" t="s">
        <v>41</v>
      </c>
      <c r="B31" s="129">
        <f>B16+B23</f>
        <v>108738</v>
      </c>
      <c r="C31" s="130">
        <f>C16+C23</f>
        <v>110205</v>
      </c>
      <c r="D31" s="130">
        <f t="shared" si="39"/>
        <v>101.34911438503561</v>
      </c>
      <c r="E31" s="131">
        <f>C31/C$41*100</f>
        <v>32.92296018354763</v>
      </c>
      <c r="F31" s="130">
        <f>F16+F23</f>
        <v>118076</v>
      </c>
      <c r="G31" s="130">
        <f>G16+G23</f>
        <v>118264</v>
      </c>
      <c r="H31" s="130">
        <f t="shared" si="40"/>
        <v>100.15921948575495</v>
      </c>
      <c r="I31" s="131">
        <f>G31/G$41*100</f>
        <v>34.994940020003199</v>
      </c>
      <c r="J31" s="130">
        <f>J16+J23</f>
        <v>140128.8616</v>
      </c>
      <c r="K31" s="130">
        <f>K16+K23</f>
        <v>133676.73889000001</v>
      </c>
      <c r="L31" s="130">
        <f t="shared" si="41"/>
        <v>95.395579014680294</v>
      </c>
      <c r="M31" s="132">
        <f>K31/K$41*100</f>
        <v>36.731450478900278</v>
      </c>
      <c r="N31" s="133">
        <f t="shared" si="29"/>
        <v>23471.738890000008</v>
      </c>
      <c r="O31" s="133">
        <f t="shared" si="30"/>
        <v>15412.738890000008</v>
      </c>
      <c r="P31" s="134">
        <f t="shared" si="42"/>
        <v>1.2129825224808313</v>
      </c>
      <c r="Q31" s="134">
        <f t="shared" si="43"/>
        <v>1.1303248570148143</v>
      </c>
      <c r="R31" s="130">
        <f>R16+R23</f>
        <v>185398.78899999999</v>
      </c>
      <c r="S31" s="130">
        <f>S16+S23</f>
        <v>187647.81271999999</v>
      </c>
      <c r="T31" s="130">
        <f t="shared" si="44"/>
        <v>101.21307357622493</v>
      </c>
      <c r="U31" s="170">
        <f>S31/S$41*100</f>
        <v>27.196382070007335</v>
      </c>
      <c r="V31" s="129">
        <f t="shared" si="33"/>
        <v>69383.812719999987</v>
      </c>
      <c r="W31" s="130">
        <f t="shared" si="34"/>
        <v>53971.073829999979</v>
      </c>
      <c r="X31" s="134">
        <f t="shared" si="35"/>
        <v>1.5866858276398565</v>
      </c>
      <c r="Y31" s="135">
        <f t="shared" si="36"/>
        <v>1.4037431962969393</v>
      </c>
      <c r="Z31" s="136">
        <f>Z16+Z23</f>
        <v>213483.30000000002</v>
      </c>
      <c r="AA31" s="130">
        <f>AA16+AA23</f>
        <v>219425.56466000003</v>
      </c>
      <c r="AB31" s="130">
        <f t="shared" si="47"/>
        <v>102.78347986001717</v>
      </c>
      <c r="AC31" s="132">
        <f>AA31/AA$41*100</f>
        <v>33.439490006455799</v>
      </c>
      <c r="AD31" s="130">
        <f t="shared" si="13"/>
        <v>85748.825770000025</v>
      </c>
      <c r="AE31" s="130">
        <f t="shared" si="14"/>
        <v>31777.751940000046</v>
      </c>
      <c r="AF31" s="134">
        <f t="shared" si="15"/>
        <v>1.6414640758147239</v>
      </c>
      <c r="AG31" s="135">
        <f t="shared" si="16"/>
        <v>1.1693478409333631</v>
      </c>
      <c r="AH31" s="129">
        <f>AH16+AH23</f>
        <v>252210.55002</v>
      </c>
      <c r="AI31" s="130">
        <f>AI16+AI23</f>
        <v>256911.20774000001</v>
      </c>
      <c r="AJ31" s="130">
        <f t="shared" si="46"/>
        <v>101.86378314453033</v>
      </c>
      <c r="AK31" s="132">
        <f>AI31/AI$41*100</f>
        <v>22.131595297088122</v>
      </c>
      <c r="AL31" s="130">
        <f t="shared" si="24"/>
        <v>69263.395020000025</v>
      </c>
      <c r="AM31" s="130">
        <f t="shared" si="25"/>
        <v>37485.64307999998</v>
      </c>
      <c r="AN31" s="134">
        <f t="shared" si="37"/>
        <v>1.3691137883037938</v>
      </c>
      <c r="AO31" s="135">
        <f t="shared" si="38"/>
        <v>1.1708353497373198</v>
      </c>
      <c r="AP31" s="4"/>
    </row>
    <row r="32" spans="1:42" ht="20.25" customHeight="1" x14ac:dyDescent="0.2">
      <c r="A32" s="140" t="s">
        <v>42</v>
      </c>
      <c r="B32" s="141">
        <v>11588</v>
      </c>
      <c r="C32" s="142">
        <v>11588</v>
      </c>
      <c r="D32" s="142">
        <f t="shared" si="39"/>
        <v>100</v>
      </c>
      <c r="E32" s="143">
        <f>C32/C$41*100</f>
        <v>3.4618326083839204</v>
      </c>
      <c r="F32" s="142">
        <v>12784</v>
      </c>
      <c r="G32" s="142">
        <v>12784</v>
      </c>
      <c r="H32" s="142">
        <f t="shared" si="40"/>
        <v>100</v>
      </c>
      <c r="I32" s="143">
        <f>G32/G$41*100</f>
        <v>3.782852881821356</v>
      </c>
      <c r="J32" s="142">
        <v>14739</v>
      </c>
      <c r="K32" s="142">
        <v>14739</v>
      </c>
      <c r="L32" s="142">
        <f t="shared" si="41"/>
        <v>100</v>
      </c>
      <c r="M32" s="144">
        <f>K32/K$41*100</f>
        <v>4.0499555353007697</v>
      </c>
      <c r="N32" s="145">
        <f t="shared" si="29"/>
        <v>3151</v>
      </c>
      <c r="O32" s="145">
        <f t="shared" si="30"/>
        <v>1955</v>
      </c>
      <c r="P32" s="146">
        <f t="shared" si="42"/>
        <v>1.2719192267863306</v>
      </c>
      <c r="Q32" s="146">
        <f t="shared" si="43"/>
        <v>1.1529255319148937</v>
      </c>
      <c r="R32" s="141">
        <v>36502.400000000001</v>
      </c>
      <c r="S32" s="147">
        <v>36502.400000000001</v>
      </c>
      <c r="T32" s="142">
        <f t="shared" si="44"/>
        <v>100</v>
      </c>
      <c r="U32" s="171">
        <f>S32/S$41*100</f>
        <v>5.2904065466169321</v>
      </c>
      <c r="V32" s="141">
        <f t="shared" si="33"/>
        <v>23718.400000000001</v>
      </c>
      <c r="W32" s="142">
        <f t="shared" si="34"/>
        <v>21763.4</v>
      </c>
      <c r="X32" s="146">
        <f t="shared" si="35"/>
        <v>2.8553191489361702</v>
      </c>
      <c r="Y32" s="148">
        <f t="shared" si="36"/>
        <v>2.4765859284890426</v>
      </c>
      <c r="Z32" s="141">
        <v>34324</v>
      </c>
      <c r="AA32" s="147">
        <v>34324</v>
      </c>
      <c r="AB32" s="142">
        <f t="shared" si="47"/>
        <v>100</v>
      </c>
      <c r="AC32" s="144">
        <f>AA32/AA$41*100</f>
        <v>5.2308264844165704</v>
      </c>
      <c r="AD32" s="142">
        <f t="shared" si="13"/>
        <v>19585</v>
      </c>
      <c r="AE32" s="142">
        <f t="shared" si="14"/>
        <v>-2178.4000000000015</v>
      </c>
      <c r="AF32" s="146">
        <f t="shared" si="15"/>
        <v>2.3287875703914782</v>
      </c>
      <c r="AG32" s="148">
        <f t="shared" si="16"/>
        <v>0.94032173226965898</v>
      </c>
      <c r="AH32" s="141">
        <v>32608</v>
      </c>
      <c r="AI32" s="147">
        <v>32608</v>
      </c>
      <c r="AJ32" s="142">
        <f t="shared" si="46"/>
        <v>100</v>
      </c>
      <c r="AK32" s="144">
        <f>AI32/AI$41*100</f>
        <v>2.8090135334920574</v>
      </c>
      <c r="AL32" s="142">
        <f t="shared" si="24"/>
        <v>-3894.4000000000015</v>
      </c>
      <c r="AM32" s="142">
        <f t="shared" si="25"/>
        <v>-1716</v>
      </c>
      <c r="AN32" s="146">
        <f t="shared" si="37"/>
        <v>0.8933111247479617</v>
      </c>
      <c r="AO32" s="148">
        <f t="shared" si="38"/>
        <v>0.9500058268267102</v>
      </c>
    </row>
    <row r="33" spans="1:41" ht="22.5" customHeight="1" x14ac:dyDescent="0.2">
      <c r="A33" s="208" t="s">
        <v>43</v>
      </c>
      <c r="B33" s="54">
        <v>67560.677320000003</v>
      </c>
      <c r="C33" s="210">
        <v>63314.360769999999</v>
      </c>
      <c r="D33" s="210">
        <f t="shared" si="39"/>
        <v>93.714810569634466</v>
      </c>
      <c r="E33" s="30">
        <f>C33/C$41*100</f>
        <v>18.914715109817887</v>
      </c>
      <c r="F33" s="210">
        <v>41067.019520000002</v>
      </c>
      <c r="G33" s="210">
        <v>33721.203320000001</v>
      </c>
      <c r="H33" s="210">
        <f t="shared" si="40"/>
        <v>82.112614244083332</v>
      </c>
      <c r="I33" s="30">
        <f>G33/G$41*100</f>
        <v>9.9782815361034025</v>
      </c>
      <c r="J33" s="210">
        <v>45622.082090000004</v>
      </c>
      <c r="K33" s="210">
        <v>44589.379099999998</v>
      </c>
      <c r="L33" s="210">
        <f t="shared" si="41"/>
        <v>97.73639662485644</v>
      </c>
      <c r="M33" s="204">
        <f>K33/K$41*100</f>
        <v>12.252188255761547</v>
      </c>
      <c r="N33" s="32">
        <f t="shared" si="29"/>
        <v>-18724.981670000001</v>
      </c>
      <c r="O33" s="32">
        <f t="shared" si="30"/>
        <v>10868.175779999998</v>
      </c>
      <c r="P33" s="33">
        <f t="shared" si="42"/>
        <v>0.70425379894426121</v>
      </c>
      <c r="Q33" s="33">
        <f t="shared" si="43"/>
        <v>1.3222950164875669</v>
      </c>
      <c r="R33" s="54">
        <v>244936.66711000001</v>
      </c>
      <c r="S33" s="34">
        <v>227421.4086</v>
      </c>
      <c r="T33" s="210">
        <f t="shared" si="44"/>
        <v>92.849066366150083</v>
      </c>
      <c r="U33" s="212">
        <f>S33/S$41*100</f>
        <v>32.960893226151818</v>
      </c>
      <c r="V33" s="54">
        <f t="shared" si="33"/>
        <v>193700.20527999999</v>
      </c>
      <c r="W33" s="210">
        <f t="shared" si="34"/>
        <v>182832.0295</v>
      </c>
      <c r="X33" s="33">
        <f t="shared" si="35"/>
        <v>6.7441664652908946</v>
      </c>
      <c r="Y33" s="80">
        <f t="shared" si="36"/>
        <v>5.1003493026885414</v>
      </c>
      <c r="Z33" s="54">
        <v>152843.43288000001</v>
      </c>
      <c r="AA33" s="34">
        <v>140361.15953999999</v>
      </c>
      <c r="AB33" s="210">
        <f t="shared" si="47"/>
        <v>91.833294303327989</v>
      </c>
      <c r="AC33" s="204">
        <f>AA33/AA$41*100</f>
        <v>21.390422756824716</v>
      </c>
      <c r="AD33" s="210">
        <f t="shared" si="13"/>
        <v>95771.780440000002</v>
      </c>
      <c r="AE33" s="210">
        <f t="shared" si="14"/>
        <v>-87060.249060000002</v>
      </c>
      <c r="AF33" s="33">
        <f t="shared" si="15"/>
        <v>3.1478608218610518</v>
      </c>
      <c r="AG33" s="80">
        <f t="shared" si="16"/>
        <v>0.61718534065926101</v>
      </c>
      <c r="AH33" s="54">
        <v>584704.03544999997</v>
      </c>
      <c r="AI33" s="34">
        <v>584437.64408</v>
      </c>
      <c r="AJ33" s="210">
        <f t="shared" si="46"/>
        <v>99.954439963836577</v>
      </c>
      <c r="AK33" s="204">
        <f>AI33/AI$41*100</f>
        <v>50.346333774010496</v>
      </c>
      <c r="AL33" s="210">
        <f t="shared" si="24"/>
        <v>357016.23548000003</v>
      </c>
      <c r="AM33" s="210">
        <f t="shared" si="25"/>
        <v>444076.48453999998</v>
      </c>
      <c r="AN33" s="33">
        <f t="shared" si="37"/>
        <v>2.5698444472654631</v>
      </c>
      <c r="AO33" s="80">
        <f t="shared" si="38"/>
        <v>4.163813165945295</v>
      </c>
    </row>
    <row r="34" spans="1:41" ht="20.25" customHeight="1" x14ac:dyDescent="0.2">
      <c r="A34" s="208" t="s">
        <v>44</v>
      </c>
      <c r="B34" s="54">
        <v>153127.4</v>
      </c>
      <c r="C34" s="210">
        <v>152009.60000000001</v>
      </c>
      <c r="D34" s="210">
        <f t="shared" si="39"/>
        <v>99.270019604590701</v>
      </c>
      <c r="E34" s="30">
        <f>C34/C$41*100</f>
        <v>45.411787199464655</v>
      </c>
      <c r="F34" s="210">
        <v>175797.3</v>
      </c>
      <c r="G34" s="210">
        <v>174175.01592000001</v>
      </c>
      <c r="H34" s="210">
        <f t="shared" si="40"/>
        <v>99.077184871440011</v>
      </c>
      <c r="I34" s="30">
        <f>G34/G$41*100</f>
        <v>51.539303888786968</v>
      </c>
      <c r="J34" s="210">
        <v>173163.4</v>
      </c>
      <c r="K34" s="210">
        <v>170029.42003000001</v>
      </c>
      <c r="L34" s="210">
        <f t="shared" si="41"/>
        <v>98.190160293687939</v>
      </c>
      <c r="M34" s="204">
        <f>K34/K$41*100</f>
        <v>46.720373893376625</v>
      </c>
      <c r="N34" s="32">
        <f t="shared" si="29"/>
        <v>18019.820030000003</v>
      </c>
      <c r="O34" s="32">
        <f t="shared" si="30"/>
        <v>-4145.5958899999969</v>
      </c>
      <c r="P34" s="33">
        <f t="shared" si="42"/>
        <v>1.1185439605788055</v>
      </c>
      <c r="Q34" s="33">
        <f t="shared" si="43"/>
        <v>0.9761986765547126</v>
      </c>
      <c r="R34" s="54">
        <v>208967.6</v>
      </c>
      <c r="S34" s="34">
        <v>208660.04086000001</v>
      </c>
      <c r="T34" s="210">
        <f t="shared" si="44"/>
        <v>99.8528197002789</v>
      </c>
      <c r="U34" s="212">
        <f>S34/S$41*100</f>
        <v>30.241749752977899</v>
      </c>
      <c r="V34" s="54">
        <f t="shared" si="33"/>
        <v>34485.024940000003</v>
      </c>
      <c r="W34" s="210">
        <f t="shared" si="34"/>
        <v>38630.62083</v>
      </c>
      <c r="X34" s="33">
        <f t="shared" si="35"/>
        <v>1.1979906518615693</v>
      </c>
      <c r="Y34" s="80">
        <f t="shared" si="36"/>
        <v>1.2271996271185539</v>
      </c>
      <c r="Z34" s="54">
        <v>229908.4</v>
      </c>
      <c r="AA34" s="34">
        <v>228648.02752</v>
      </c>
      <c r="AB34" s="210">
        <f t="shared" si="47"/>
        <v>99.4517936360742</v>
      </c>
      <c r="AC34" s="204">
        <f>AA34/AA$41*100</f>
        <v>34.844952743305704</v>
      </c>
      <c r="AD34" s="210">
        <f t="shared" si="13"/>
        <v>58618.607489999995</v>
      </c>
      <c r="AE34" s="210">
        <f t="shared" si="14"/>
        <v>19987.986659999995</v>
      </c>
      <c r="AF34" s="33">
        <f t="shared" si="15"/>
        <v>1.3447556751040928</v>
      </c>
      <c r="AG34" s="80">
        <f t="shared" si="16"/>
        <v>1.0957921151439383</v>
      </c>
      <c r="AH34" s="54">
        <v>249595.9</v>
      </c>
      <c r="AI34" s="34">
        <v>247449.59614000001</v>
      </c>
      <c r="AJ34" s="210">
        <f t="shared" si="46"/>
        <v>99.1400884950434</v>
      </c>
      <c r="AK34" s="204">
        <f>AI34/AI$41*100</f>
        <v>21.316525527919651</v>
      </c>
      <c r="AL34" s="210">
        <f t="shared" si="24"/>
        <v>38789.55528</v>
      </c>
      <c r="AM34" s="210">
        <f t="shared" si="25"/>
        <v>18801.568620000005</v>
      </c>
      <c r="AN34" s="33">
        <f t="shared" si="37"/>
        <v>1.185898340286561</v>
      </c>
      <c r="AO34" s="80">
        <f t="shared" si="38"/>
        <v>1.0822293059945833</v>
      </c>
    </row>
    <row r="35" spans="1:41" ht="20.25" customHeight="1" x14ac:dyDescent="0.2">
      <c r="A35" s="208" t="s">
        <v>45</v>
      </c>
      <c r="B35" s="54">
        <v>1118.3</v>
      </c>
      <c r="C35" s="210">
        <v>874.46699999999998</v>
      </c>
      <c r="D35" s="210">
        <f t="shared" si="39"/>
        <v>78.196101225073775</v>
      </c>
      <c r="E35" s="30">
        <f>C35/C$41*100</f>
        <v>0.26124079871899047</v>
      </c>
      <c r="F35" s="210">
        <v>1137.3430000000001</v>
      </c>
      <c r="G35" s="210">
        <v>1136.3395700000001</v>
      </c>
      <c r="H35" s="210">
        <f t="shared" si="40"/>
        <v>99.911774196526466</v>
      </c>
      <c r="I35" s="30">
        <f>G35/G$41*100</f>
        <v>0.33624885928521125</v>
      </c>
      <c r="J35" s="210">
        <v>1185.18</v>
      </c>
      <c r="K35" s="210">
        <v>1176.82142</v>
      </c>
      <c r="L35" s="210">
        <f t="shared" si="41"/>
        <v>99.294741726995056</v>
      </c>
      <c r="M35" s="204">
        <f>K35/K$41*100</f>
        <v>0.32336484320439052</v>
      </c>
      <c r="N35" s="32">
        <f t="shared" si="29"/>
        <v>302.35442</v>
      </c>
      <c r="O35" s="32">
        <f t="shared" si="30"/>
        <v>40.481849999999895</v>
      </c>
      <c r="P35" s="33">
        <f t="shared" si="42"/>
        <v>1.345758524907172</v>
      </c>
      <c r="Q35" s="33">
        <f t="shared" si="43"/>
        <v>1.0356247824758931</v>
      </c>
      <c r="R35" s="54">
        <v>29749.489000000001</v>
      </c>
      <c r="S35" s="34">
        <v>29749.489000000001</v>
      </c>
      <c r="T35" s="210">
        <f t="shared" si="44"/>
        <v>100</v>
      </c>
      <c r="U35" s="212">
        <f>S35/S$41*100</f>
        <v>4.3116861182856026</v>
      </c>
      <c r="V35" s="54">
        <f t="shared" si="33"/>
        <v>28613.149430000001</v>
      </c>
      <c r="W35" s="210">
        <f t="shared" si="34"/>
        <v>28572.667580000001</v>
      </c>
      <c r="X35" s="33">
        <f t="shared" si="35"/>
        <v>26.180104772730918</v>
      </c>
      <c r="Y35" s="80">
        <f t="shared" si="36"/>
        <v>25.279527118056706</v>
      </c>
      <c r="Z35" s="54">
        <v>33428.183620000003</v>
      </c>
      <c r="AA35" s="34">
        <v>33428.183620000003</v>
      </c>
      <c r="AB35" s="210">
        <f t="shared" si="47"/>
        <v>100</v>
      </c>
      <c r="AC35" s="204">
        <f>AA35/AA$41*100</f>
        <v>5.0943080120451052</v>
      </c>
      <c r="AD35" s="210">
        <f t="shared" si="13"/>
        <v>32251.362200000003</v>
      </c>
      <c r="AE35" s="210">
        <f t="shared" si="14"/>
        <v>3678.694620000002</v>
      </c>
      <c r="AF35" s="33">
        <f t="shared" si="15"/>
        <v>28.405485362426528</v>
      </c>
      <c r="AG35" s="80">
        <f t="shared" si="16"/>
        <v>1.1236557246411862</v>
      </c>
      <c r="AH35" s="54">
        <v>38810.688000000002</v>
      </c>
      <c r="AI35" s="34">
        <v>38409.730600000003</v>
      </c>
      <c r="AJ35" s="210">
        <f t="shared" si="46"/>
        <v>98.96688922391688</v>
      </c>
      <c r="AK35" s="204">
        <f>AI35/AI$41*100</f>
        <v>3.3088031487114824</v>
      </c>
      <c r="AL35" s="210">
        <f t="shared" si="24"/>
        <v>8660.2416000000012</v>
      </c>
      <c r="AM35" s="210">
        <f t="shared" si="25"/>
        <v>4981.5469799999992</v>
      </c>
      <c r="AN35" s="33">
        <f t="shared" si="37"/>
        <v>1.291105558149251</v>
      </c>
      <c r="AO35" s="80">
        <f t="shared" si="38"/>
        <v>1.1490223649788602</v>
      </c>
    </row>
    <row r="36" spans="1:41" ht="30.75" hidden="1" customHeight="1" x14ac:dyDescent="0.2">
      <c r="A36" s="208" t="s">
        <v>46</v>
      </c>
      <c r="B36" s="54">
        <v>0</v>
      </c>
      <c r="C36" s="210">
        <v>0</v>
      </c>
      <c r="D36" s="210" t="s">
        <v>47</v>
      </c>
      <c r="E36" s="30">
        <f t="shared" ref="E36" si="48">C36/C$41*100</f>
        <v>0</v>
      </c>
      <c r="F36" s="210">
        <v>0</v>
      </c>
      <c r="G36" s="210">
        <v>0</v>
      </c>
      <c r="H36" s="210" t="s">
        <v>47</v>
      </c>
      <c r="I36" s="30" t="s">
        <v>47</v>
      </c>
      <c r="J36" s="210">
        <v>102.65125</v>
      </c>
      <c r="K36" s="210">
        <v>102.65125</v>
      </c>
      <c r="L36" s="210">
        <f t="shared" si="41"/>
        <v>100</v>
      </c>
      <c r="M36" s="204">
        <f t="shared" ref="M36" si="49">K36/K$41*100</f>
        <v>2.8206323233804408E-2</v>
      </c>
      <c r="N36" s="32">
        <f t="shared" si="29"/>
        <v>102.65125</v>
      </c>
      <c r="O36" s="32">
        <f t="shared" si="30"/>
        <v>102.65125</v>
      </c>
      <c r="P36" s="33" t="s">
        <v>47</v>
      </c>
      <c r="Q36" s="33" t="s">
        <v>47</v>
      </c>
      <c r="R36" s="54"/>
      <c r="S36" s="34"/>
      <c r="T36" s="210"/>
      <c r="U36" s="212">
        <f>S36/S$41*100</f>
        <v>0</v>
      </c>
      <c r="V36" s="54">
        <f t="shared" si="33"/>
        <v>0</v>
      </c>
      <c r="W36" s="210">
        <f t="shared" si="34"/>
        <v>-102.65125</v>
      </c>
      <c r="X36" s="33"/>
      <c r="Y36" s="80">
        <f t="shared" si="36"/>
        <v>0</v>
      </c>
      <c r="Z36" s="54"/>
      <c r="AA36" s="34"/>
      <c r="AB36" s="210"/>
      <c r="AC36" s="204">
        <f>AA36/AA$41*100</f>
        <v>0</v>
      </c>
      <c r="AD36" s="210">
        <f t="shared" si="13"/>
        <v>-102.65125</v>
      </c>
      <c r="AE36" s="210">
        <f t="shared" si="14"/>
        <v>0</v>
      </c>
      <c r="AF36" s="33">
        <f t="shared" si="15"/>
        <v>0</v>
      </c>
      <c r="AG36" s="80"/>
      <c r="AH36" s="54"/>
      <c r="AI36" s="34"/>
      <c r="AJ36" s="210" t="e">
        <f t="shared" si="46"/>
        <v>#DIV/0!</v>
      </c>
      <c r="AK36" s="204">
        <f>AI36/AI$41*100</f>
        <v>0</v>
      </c>
      <c r="AL36" s="210">
        <f t="shared" si="24"/>
        <v>0</v>
      </c>
      <c r="AM36" s="210">
        <f t="shared" si="25"/>
        <v>0</v>
      </c>
      <c r="AN36" s="33" t="e">
        <f t="shared" ref="AN36:AN39" si="50">AI36/S36</f>
        <v>#DIV/0!</v>
      </c>
      <c r="AO36" s="80" t="e">
        <f t="shared" ref="AO36:AO39" si="51">AI36/AA36</f>
        <v>#DIV/0!</v>
      </c>
    </row>
    <row r="37" spans="1:41" ht="20.25" customHeight="1" x14ac:dyDescent="0.2">
      <c r="A37" s="208" t="s">
        <v>48</v>
      </c>
      <c r="B37" s="54">
        <v>0</v>
      </c>
      <c r="C37" s="210">
        <v>0</v>
      </c>
      <c r="D37" s="210" t="s">
        <v>47</v>
      </c>
      <c r="E37" s="30">
        <f>C37/C$41*100</f>
        <v>0</v>
      </c>
      <c r="F37" s="210">
        <v>500</v>
      </c>
      <c r="G37" s="210">
        <v>500</v>
      </c>
      <c r="H37" s="210">
        <f t="shared" ref="H37:H41" si="52">G37/F37*100</f>
        <v>100</v>
      </c>
      <c r="I37" s="30">
        <f t="shared" ref="I37:I41" si="53">G37/G$41*100</f>
        <v>0.14795263148550361</v>
      </c>
      <c r="J37" s="210">
        <v>500</v>
      </c>
      <c r="K37" s="210">
        <v>500</v>
      </c>
      <c r="L37" s="210">
        <f t="shared" si="41"/>
        <v>100</v>
      </c>
      <c r="M37" s="204">
        <f>K37/K$41*100</f>
        <v>0.13738908797410848</v>
      </c>
      <c r="N37" s="32">
        <f t="shared" si="29"/>
        <v>500</v>
      </c>
      <c r="O37" s="32">
        <f t="shared" si="30"/>
        <v>0</v>
      </c>
      <c r="P37" s="33" t="s">
        <v>47</v>
      </c>
      <c r="Q37" s="33">
        <f t="shared" ref="Q37:Q42" si="54">K37/G37</f>
        <v>1</v>
      </c>
      <c r="R37" s="54">
        <v>0</v>
      </c>
      <c r="S37" s="34">
        <v>0</v>
      </c>
      <c r="T37" s="210" t="e">
        <f t="shared" ref="T37:T42" si="55">S37/R37*100</f>
        <v>#DIV/0!</v>
      </c>
      <c r="U37" s="212">
        <f>S37/S$41*100</f>
        <v>0</v>
      </c>
      <c r="V37" s="54">
        <f t="shared" si="33"/>
        <v>-500</v>
      </c>
      <c r="W37" s="210">
        <f t="shared" si="34"/>
        <v>-500</v>
      </c>
      <c r="X37" s="33">
        <f t="shared" ref="X37:X42" si="56">S37/G37</f>
        <v>0</v>
      </c>
      <c r="Y37" s="80">
        <f t="shared" si="36"/>
        <v>0</v>
      </c>
      <c r="Z37" s="54">
        <v>0</v>
      </c>
      <c r="AA37" s="34">
        <v>0</v>
      </c>
      <c r="AB37" s="210"/>
      <c r="AC37" s="204">
        <f>AA37/AA$41*100</f>
        <v>0</v>
      </c>
      <c r="AD37" s="210">
        <f t="shared" si="13"/>
        <v>-500</v>
      </c>
      <c r="AE37" s="210">
        <f t="shared" si="14"/>
        <v>0</v>
      </c>
      <c r="AF37" s="33">
        <f t="shared" si="15"/>
        <v>0</v>
      </c>
      <c r="AG37" s="80" t="e">
        <f t="shared" ref="AG37:AG42" si="57">AA37/S37</f>
        <v>#DIV/0!</v>
      </c>
      <c r="AH37" s="54">
        <v>1023.84129</v>
      </c>
      <c r="AI37" s="34">
        <v>1023.84129</v>
      </c>
      <c r="AJ37" s="210">
        <f t="shared" si="46"/>
        <v>100</v>
      </c>
      <c r="AK37" s="204">
        <f>AI37/AI$41*100</f>
        <v>8.8198725458720748E-2</v>
      </c>
      <c r="AL37" s="210">
        <f t="shared" si="24"/>
        <v>1023.84129</v>
      </c>
      <c r="AM37" s="210">
        <f t="shared" si="25"/>
        <v>1023.84129</v>
      </c>
      <c r="AN37" s="33" t="s">
        <v>95</v>
      </c>
      <c r="AO37" s="80" t="s">
        <v>95</v>
      </c>
    </row>
    <row r="38" spans="1:41" ht="20.25" customHeight="1" x14ac:dyDescent="0.2">
      <c r="A38" s="209" t="s">
        <v>72</v>
      </c>
      <c r="B38" s="110"/>
      <c r="C38" s="211"/>
      <c r="D38" s="211"/>
      <c r="E38" s="112"/>
      <c r="F38" s="211"/>
      <c r="G38" s="211"/>
      <c r="H38" s="211"/>
      <c r="I38" s="112"/>
      <c r="J38" s="211"/>
      <c r="K38" s="211"/>
      <c r="L38" s="211"/>
      <c r="M38" s="205"/>
      <c r="N38" s="114"/>
      <c r="O38" s="114"/>
      <c r="P38" s="115"/>
      <c r="Q38" s="115"/>
      <c r="R38" s="110">
        <v>0</v>
      </c>
      <c r="S38" s="116">
        <v>0</v>
      </c>
      <c r="T38" s="211">
        <v>0</v>
      </c>
      <c r="U38" s="213">
        <f>S38/S$41*100</f>
        <v>0</v>
      </c>
      <c r="V38" s="110"/>
      <c r="W38" s="211"/>
      <c r="X38" s="115"/>
      <c r="Y38" s="117"/>
      <c r="Z38" s="110">
        <v>0</v>
      </c>
      <c r="AA38" s="116">
        <v>0</v>
      </c>
      <c r="AB38" s="210"/>
      <c r="AC38" s="205">
        <f>AA38/AA$41*100</f>
        <v>0</v>
      </c>
      <c r="AD38" s="211"/>
      <c r="AE38" s="211">
        <f t="shared" si="14"/>
        <v>0</v>
      </c>
      <c r="AF38" s="115"/>
      <c r="AG38" s="117"/>
      <c r="AH38" s="110">
        <v>2423.8896</v>
      </c>
      <c r="AI38" s="116">
        <v>2423.8896</v>
      </c>
      <c r="AJ38" s="210">
        <f t="shared" si="46"/>
        <v>100</v>
      </c>
      <c r="AK38" s="205">
        <f>AI38/AI$41*100</f>
        <v>0.20880577435263276</v>
      </c>
      <c r="AL38" s="210">
        <f t="shared" si="24"/>
        <v>2423.8896</v>
      </c>
      <c r="AM38" s="210">
        <f t="shared" si="25"/>
        <v>2423.8896</v>
      </c>
      <c r="AN38" s="33" t="s">
        <v>95</v>
      </c>
      <c r="AO38" s="80" t="s">
        <v>95</v>
      </c>
    </row>
    <row r="39" spans="1:41" ht="27.75" customHeight="1" x14ac:dyDescent="0.2">
      <c r="A39" s="209" t="s">
        <v>49</v>
      </c>
      <c r="B39" s="110">
        <v>-3256.2225100000001</v>
      </c>
      <c r="C39" s="211">
        <v>-3256.2225100000001</v>
      </c>
      <c r="D39" s="211">
        <f t="shared" ref="D39:D41" si="58">C39/B39*100</f>
        <v>100</v>
      </c>
      <c r="E39" s="112">
        <f>C39/C$41*100</f>
        <v>-0.97277332285741602</v>
      </c>
      <c r="F39" s="211">
        <v>-2633.6018800000002</v>
      </c>
      <c r="G39" s="211">
        <v>-2633.6018800000002</v>
      </c>
      <c r="H39" s="211">
        <f t="shared" si="52"/>
        <v>100</v>
      </c>
      <c r="I39" s="112">
        <f t="shared" si="53"/>
        <v>-0.77929665686233895</v>
      </c>
      <c r="J39" s="211">
        <v>-884.08920000000001</v>
      </c>
      <c r="K39" s="211">
        <v>-884.08920000000001</v>
      </c>
      <c r="L39" s="211">
        <f t="shared" si="41"/>
        <v>100</v>
      </c>
      <c r="M39" s="205">
        <f>K39/K$41*100</f>
        <v>-0.24292841775151838</v>
      </c>
      <c r="N39" s="114">
        <f t="shared" si="29"/>
        <v>2372.1333100000002</v>
      </c>
      <c r="O39" s="114">
        <f t="shared" si="30"/>
        <v>1749.5126800000003</v>
      </c>
      <c r="P39" s="115">
        <f t="shared" ref="P39:P41" si="59">K39/C39</f>
        <v>0.27150761266618723</v>
      </c>
      <c r="Q39" s="115">
        <f t="shared" si="54"/>
        <v>0.33569584177240941</v>
      </c>
      <c r="R39" s="110">
        <v>-2.3161399999999999</v>
      </c>
      <c r="S39" s="116">
        <v>-7.7119299999999997</v>
      </c>
      <c r="T39" s="211">
        <f t="shared" si="55"/>
        <v>332.96476033400404</v>
      </c>
      <c r="U39" s="213">
        <f>S39/S$41*100</f>
        <v>-1.1177140395988074E-3</v>
      </c>
      <c r="V39" s="110">
        <f t="shared" si="33"/>
        <v>2625.8899500000002</v>
      </c>
      <c r="W39" s="211">
        <f t="shared" si="34"/>
        <v>876.37726999999995</v>
      </c>
      <c r="X39" s="115">
        <f t="shared" si="56"/>
        <v>2.9282823871617223E-3</v>
      </c>
      <c r="Y39" s="117">
        <f t="shared" si="36"/>
        <v>8.723022518542246E-3</v>
      </c>
      <c r="Z39" s="110">
        <v>-2.0000000000000002E-5</v>
      </c>
      <c r="AA39" s="116">
        <v>-2.0000000000000002E-5</v>
      </c>
      <c r="AB39" s="210">
        <f t="shared" ref="AB39:AB42" si="60">AA39/Z39*100</f>
        <v>100</v>
      </c>
      <c r="AC39" s="205">
        <f>AA39/AA$41*100</f>
        <v>-3.047911947568215E-9</v>
      </c>
      <c r="AD39" s="211">
        <f t="shared" si="13"/>
        <v>884.08918000000006</v>
      </c>
      <c r="AE39" s="211">
        <f t="shared" si="14"/>
        <v>7.7119099999999996</v>
      </c>
      <c r="AF39" s="115">
        <f t="shared" si="15"/>
        <v>2.2622151701434655E-8</v>
      </c>
      <c r="AG39" s="117">
        <f t="shared" si="57"/>
        <v>2.5933845353886775E-6</v>
      </c>
      <c r="AH39" s="110">
        <v>-2429.3456000000001</v>
      </c>
      <c r="AI39" s="116">
        <v>-2429.3456000000001</v>
      </c>
      <c r="AJ39" s="211">
        <f t="shared" ref="AJ39:AJ42" si="61">AI39/AH39*100</f>
        <v>100</v>
      </c>
      <c r="AK39" s="205">
        <f>AI39/AI$41*100</f>
        <v>-0.20927578103316311</v>
      </c>
      <c r="AL39" s="211">
        <f t="shared" si="24"/>
        <v>-2421.6336700000002</v>
      </c>
      <c r="AM39" s="211">
        <f t="shared" si="25"/>
        <v>-2429.3455800000002</v>
      </c>
      <c r="AN39" s="33">
        <f t="shared" si="50"/>
        <v>315.01136550772634</v>
      </c>
      <c r="AO39" s="80">
        <f t="shared" si="51"/>
        <v>121467280</v>
      </c>
    </row>
    <row r="40" spans="1:41" ht="23.25" customHeight="1" x14ac:dyDescent="0.2">
      <c r="A40" s="128" t="s">
        <v>50</v>
      </c>
      <c r="B40" s="129">
        <v>230138</v>
      </c>
      <c r="C40" s="130">
        <v>224531</v>
      </c>
      <c r="D40" s="130">
        <f t="shared" si="58"/>
        <v>97.563635731604521</v>
      </c>
      <c r="E40" s="131">
        <f>C40/C$41*100</f>
        <v>67.07703981645237</v>
      </c>
      <c r="F40" s="130">
        <f>F32+F33+F34+F35+F36+F37+F39</f>
        <v>228652.06063999998</v>
      </c>
      <c r="G40" s="130">
        <f>G32+G33+G34+G35+G36+G37+G39</f>
        <v>219682.95693000001</v>
      </c>
      <c r="H40" s="130">
        <f t="shared" si="52"/>
        <v>96.077400883729041</v>
      </c>
      <c r="I40" s="131">
        <f t="shared" si="53"/>
        <v>65.005343140620113</v>
      </c>
      <c r="J40" s="130">
        <f>J32+J33+J34+J35+J36+J37+J39</f>
        <v>234428.22414000001</v>
      </c>
      <c r="K40" s="130">
        <f>K32+K33+K34+K35+K36+K37+K39</f>
        <v>230253.1826</v>
      </c>
      <c r="L40" s="130">
        <f t="shared" si="41"/>
        <v>98.219053377503442</v>
      </c>
      <c r="M40" s="132">
        <f>K40/K$41*100</f>
        <v>63.268549521099729</v>
      </c>
      <c r="N40" s="133">
        <f t="shared" si="29"/>
        <v>5722.1826000000001</v>
      </c>
      <c r="O40" s="133">
        <f t="shared" si="30"/>
        <v>10570.225669999985</v>
      </c>
      <c r="P40" s="134">
        <f t="shared" si="59"/>
        <v>1.0254850448267723</v>
      </c>
      <c r="Q40" s="134">
        <f t="shared" si="54"/>
        <v>1.0481158202607774</v>
      </c>
      <c r="R40" s="130">
        <f>SUM(R32:R39)</f>
        <v>520153.83997000003</v>
      </c>
      <c r="S40" s="130">
        <f>S32+S33+S34+S35+S36+S37+S39+S38</f>
        <v>502325.62653000001</v>
      </c>
      <c r="T40" s="130">
        <f t="shared" si="55"/>
        <v>96.572511424499282</v>
      </c>
      <c r="U40" s="170">
        <f>S40/S$41*100</f>
        <v>72.803617929992654</v>
      </c>
      <c r="V40" s="129">
        <f t="shared" si="33"/>
        <v>282642.66960000002</v>
      </c>
      <c r="W40" s="130">
        <f t="shared" si="34"/>
        <v>272072.44393000001</v>
      </c>
      <c r="X40" s="134">
        <f t="shared" si="56"/>
        <v>2.2865935234569039</v>
      </c>
      <c r="Y40" s="135">
        <f t="shared" si="36"/>
        <v>2.1816229459144942</v>
      </c>
      <c r="Z40" s="129">
        <f>SUM(Z32:Z39)</f>
        <v>450504.01648000005</v>
      </c>
      <c r="AA40" s="130">
        <f>AA32+AA33+AA34+AA35+AA36+AA37+AA39+AA38</f>
        <v>436761.37066000007</v>
      </c>
      <c r="AB40" s="130">
        <f t="shared" si="60"/>
        <v>96.949495383553355</v>
      </c>
      <c r="AC40" s="132">
        <f>AA40/AA$41*100</f>
        <v>66.560509993544187</v>
      </c>
      <c r="AD40" s="130">
        <f t="shared" si="13"/>
        <v>206508.18806000007</v>
      </c>
      <c r="AE40" s="130">
        <f t="shared" si="14"/>
        <v>-65564.255869999935</v>
      </c>
      <c r="AF40" s="134">
        <f t="shared" si="15"/>
        <v>1.8968744133224418</v>
      </c>
      <c r="AG40" s="135">
        <f t="shared" si="57"/>
        <v>0.86947857643077209</v>
      </c>
      <c r="AH40" s="129">
        <f>SUM(AH32:AH39)</f>
        <v>906737.00873999996</v>
      </c>
      <c r="AI40" s="130">
        <f>AI32+AI33+AI34+AI35+AI36+AI37+AI39+AI38</f>
        <v>903923.35611000005</v>
      </c>
      <c r="AJ40" s="130">
        <f t="shared" si="61"/>
        <v>99.689694740274277</v>
      </c>
      <c r="AK40" s="132">
        <f>AI40/AI$41*100</f>
        <v>77.868404702911889</v>
      </c>
      <c r="AL40" s="130">
        <f t="shared" si="24"/>
        <v>401597.72958000004</v>
      </c>
      <c r="AM40" s="130">
        <f t="shared" si="25"/>
        <v>467161.98544999998</v>
      </c>
      <c r="AN40" s="134">
        <f t="shared" ref="AN37:AN42" si="62">AI40/S40</f>
        <v>1.7994768898297799</v>
      </c>
      <c r="AO40" s="135">
        <f t="shared" ref="AO39:AO42" si="63">AI40/AA40</f>
        <v>2.0696046327175428</v>
      </c>
    </row>
    <row r="41" spans="1:41" ht="15" customHeight="1" x14ac:dyDescent="0.2">
      <c r="A41" s="237" t="s">
        <v>51</v>
      </c>
      <c r="B41" s="239">
        <f>B31+B40</f>
        <v>338876</v>
      </c>
      <c r="C41" s="241">
        <f>C31+C40</f>
        <v>334736</v>
      </c>
      <c r="D41" s="241">
        <f t="shared" si="58"/>
        <v>98.778314191621718</v>
      </c>
      <c r="E41" s="243">
        <f>C41/C$41*100</f>
        <v>100</v>
      </c>
      <c r="F41" s="241">
        <f>F31+F40</f>
        <v>346728.06063999998</v>
      </c>
      <c r="G41" s="241">
        <v>337946</v>
      </c>
      <c r="H41" s="241">
        <f t="shared" si="52"/>
        <v>97.467161837495979</v>
      </c>
      <c r="I41" s="243">
        <f t="shared" si="53"/>
        <v>100</v>
      </c>
      <c r="J41" s="241">
        <f>J31+J40</f>
        <v>374557.08574000001</v>
      </c>
      <c r="K41" s="241">
        <f>K31+K40</f>
        <v>363929.92148999998</v>
      </c>
      <c r="L41" s="241">
        <f t="shared" si="41"/>
        <v>97.162738430377232</v>
      </c>
      <c r="M41" s="253">
        <f>K41/K$41*100</f>
        <v>100</v>
      </c>
      <c r="N41" s="255">
        <f t="shared" si="29"/>
        <v>29193.921489999979</v>
      </c>
      <c r="O41" s="255">
        <f t="shared" si="30"/>
        <v>25983.921489999979</v>
      </c>
      <c r="P41" s="257">
        <f t="shared" si="59"/>
        <v>1.0872147647399741</v>
      </c>
      <c r="Q41" s="257">
        <f t="shared" si="54"/>
        <v>1.0768877912151644</v>
      </c>
      <c r="R41" s="241">
        <f>R31+R40</f>
        <v>705552.62896999996</v>
      </c>
      <c r="S41" s="241">
        <f>S31+S40</f>
        <v>689973.43925000005</v>
      </c>
      <c r="T41" s="241">
        <f t="shared" si="55"/>
        <v>97.791916707511504</v>
      </c>
      <c r="U41" s="251">
        <f>S41/S$41*100</f>
        <v>100</v>
      </c>
      <c r="V41" s="239">
        <f t="shared" si="33"/>
        <v>352027.43925000005</v>
      </c>
      <c r="W41" s="241">
        <f t="shared" si="34"/>
        <v>326043.51776000008</v>
      </c>
      <c r="X41" s="257">
        <f t="shared" si="56"/>
        <v>2.0416677198428155</v>
      </c>
      <c r="Y41" s="259">
        <f t="shared" si="36"/>
        <v>1.895896430898329</v>
      </c>
      <c r="Z41" s="239">
        <f>Z31+Z40</f>
        <v>663987.31648000004</v>
      </c>
      <c r="AA41" s="241">
        <f>AA31+AA40</f>
        <v>656186.93532000016</v>
      </c>
      <c r="AB41" s="241">
        <f t="shared" si="60"/>
        <v>98.825221360951275</v>
      </c>
      <c r="AC41" s="253">
        <f>AA41/AA$41*100</f>
        <v>100</v>
      </c>
      <c r="AD41" s="241">
        <f t="shared" si="13"/>
        <v>292257.01383000019</v>
      </c>
      <c r="AE41" s="241">
        <f t="shared" si="14"/>
        <v>-33786.50392999989</v>
      </c>
      <c r="AF41" s="257">
        <f t="shared" si="15"/>
        <v>1.8030584916828027</v>
      </c>
      <c r="AG41" s="259">
        <f t="shared" si="57"/>
        <v>0.95103216731541762</v>
      </c>
      <c r="AH41" s="239">
        <f>AH31+AH40</f>
        <v>1158947.5587599999</v>
      </c>
      <c r="AI41" s="241">
        <f>AI31+AI40</f>
        <v>1160834.56385</v>
      </c>
      <c r="AJ41" s="241">
        <f t="shared" si="61"/>
        <v>100.16282057593867</v>
      </c>
      <c r="AK41" s="253">
        <f>AI41/AI$41*100</f>
        <v>100</v>
      </c>
      <c r="AL41" s="241">
        <f t="shared" si="24"/>
        <v>470861.12459999998</v>
      </c>
      <c r="AM41" s="241">
        <f t="shared" si="25"/>
        <v>504647.62852999987</v>
      </c>
      <c r="AN41" s="257">
        <f t="shared" si="62"/>
        <v>1.6824336964504389</v>
      </c>
      <c r="AO41" s="259">
        <f t="shared" si="63"/>
        <v>1.7690607681542765</v>
      </c>
    </row>
    <row r="42" spans="1:41" ht="13.5" customHeight="1" x14ac:dyDescent="0.2">
      <c r="A42" s="238"/>
      <c r="B42" s="240"/>
      <c r="C42" s="242"/>
      <c r="D42" s="242"/>
      <c r="E42" s="244">
        <f>C42/C$41*100</f>
        <v>0</v>
      </c>
      <c r="F42" s="242"/>
      <c r="G42" s="242"/>
      <c r="H42" s="242"/>
      <c r="I42" s="244"/>
      <c r="J42" s="242"/>
      <c r="K42" s="242"/>
      <c r="L42" s="242" t="e">
        <f t="shared" si="41"/>
        <v>#DIV/0!</v>
      </c>
      <c r="M42" s="254">
        <f>K42/K$41*100</f>
        <v>0</v>
      </c>
      <c r="N42" s="256">
        <f t="shared" si="29"/>
        <v>0</v>
      </c>
      <c r="O42" s="256">
        <f t="shared" si="30"/>
        <v>0</v>
      </c>
      <c r="P42" s="258"/>
      <c r="Q42" s="258" t="e">
        <f t="shared" si="54"/>
        <v>#DIV/0!</v>
      </c>
      <c r="R42" s="242"/>
      <c r="S42" s="242"/>
      <c r="T42" s="242" t="e">
        <f t="shared" si="55"/>
        <v>#DIV/0!</v>
      </c>
      <c r="U42" s="252">
        <f>S42/S$41*100</f>
        <v>0</v>
      </c>
      <c r="V42" s="240">
        <f t="shared" si="33"/>
        <v>0</v>
      </c>
      <c r="W42" s="242">
        <f t="shared" si="34"/>
        <v>0</v>
      </c>
      <c r="X42" s="258" t="e">
        <f t="shared" si="56"/>
        <v>#DIV/0!</v>
      </c>
      <c r="Y42" s="260" t="e">
        <f t="shared" si="36"/>
        <v>#DIV/0!</v>
      </c>
      <c r="Z42" s="240"/>
      <c r="AA42" s="242"/>
      <c r="AB42" s="242" t="e">
        <f t="shared" si="60"/>
        <v>#DIV/0!</v>
      </c>
      <c r="AC42" s="254">
        <f>AA42/AA$41*100</f>
        <v>0</v>
      </c>
      <c r="AD42" s="242">
        <f t="shared" si="13"/>
        <v>0</v>
      </c>
      <c r="AE42" s="242">
        <f t="shared" si="14"/>
        <v>0</v>
      </c>
      <c r="AF42" s="258" t="e">
        <f t="shared" si="15"/>
        <v>#DIV/0!</v>
      </c>
      <c r="AG42" s="260" t="e">
        <f t="shared" si="57"/>
        <v>#DIV/0!</v>
      </c>
      <c r="AH42" s="240"/>
      <c r="AI42" s="242"/>
      <c r="AJ42" s="242" t="e">
        <f t="shared" si="61"/>
        <v>#DIV/0!</v>
      </c>
      <c r="AK42" s="254">
        <f>AI42/AI$41*100</f>
        <v>0</v>
      </c>
      <c r="AL42" s="242">
        <f t="shared" si="24"/>
        <v>0</v>
      </c>
      <c r="AM42" s="242">
        <f t="shared" si="25"/>
        <v>0</v>
      </c>
      <c r="AN42" s="258" t="e">
        <f t="shared" si="62"/>
        <v>#DIV/0!</v>
      </c>
      <c r="AO42" s="260" t="e">
        <f t="shared" si="63"/>
        <v>#DIV/0!</v>
      </c>
    </row>
  </sheetData>
  <sheetProtection selectLockedCells="1" selectUnlockedCells="1"/>
  <mergeCells count="97">
    <mergeCell ref="AN41:AN42"/>
    <mergeCell ref="AO41:AO42"/>
    <mergeCell ref="AH41:AH42"/>
    <mergeCell ref="AI41:AI42"/>
    <mergeCell ref="AJ41:AJ42"/>
    <mergeCell ref="AK41:AK42"/>
    <mergeCell ref="AL41:AL42"/>
    <mergeCell ref="AM41:AM42"/>
    <mergeCell ref="AB41:AB42"/>
    <mergeCell ref="AC41:AC42"/>
    <mergeCell ref="AD41:AD42"/>
    <mergeCell ref="AE41:AE42"/>
    <mergeCell ref="AF41:AF42"/>
    <mergeCell ref="AG41:AG42"/>
    <mergeCell ref="V41:V42"/>
    <mergeCell ref="W41:W42"/>
    <mergeCell ref="X41:X42"/>
    <mergeCell ref="Y41:Y42"/>
    <mergeCell ref="Z41:Z42"/>
    <mergeCell ref="AA41:AA42"/>
    <mergeCell ref="P41:P42"/>
    <mergeCell ref="Q41:Q42"/>
    <mergeCell ref="R41:R42"/>
    <mergeCell ref="S41:S42"/>
    <mergeCell ref="T41:T42"/>
    <mergeCell ref="U41:U42"/>
    <mergeCell ref="J41:J42"/>
    <mergeCell ref="K41:K42"/>
    <mergeCell ref="L41:L42"/>
    <mergeCell ref="M41:M42"/>
    <mergeCell ref="N41:N42"/>
    <mergeCell ref="O41:O42"/>
    <mergeCell ref="AK29:AK30"/>
    <mergeCell ref="A41:A42"/>
    <mergeCell ref="B41:B42"/>
    <mergeCell ref="C41:C42"/>
    <mergeCell ref="D41:D42"/>
    <mergeCell ref="E41:E42"/>
    <mergeCell ref="F41:F42"/>
    <mergeCell ref="G41:G42"/>
    <mergeCell ref="H41:H42"/>
    <mergeCell ref="I41:I42"/>
    <mergeCell ref="A29:A30"/>
    <mergeCell ref="F29:F30"/>
    <mergeCell ref="G29:G30"/>
    <mergeCell ref="M29:M30"/>
    <mergeCell ref="U29:U30"/>
    <mergeCell ref="AC29:AC30"/>
    <mergeCell ref="AH10:AH11"/>
    <mergeCell ref="AI10:AI11"/>
    <mergeCell ref="AJ10:AJ11"/>
    <mergeCell ref="AK10:AK11"/>
    <mergeCell ref="AL10:AM10"/>
    <mergeCell ref="AN10:AO10"/>
    <mergeCell ref="Z10:Z11"/>
    <mergeCell ref="AA10:AA11"/>
    <mergeCell ref="AB10:AB11"/>
    <mergeCell ref="AC10:AC11"/>
    <mergeCell ref="AD10:AE11"/>
    <mergeCell ref="AF10:AG11"/>
    <mergeCell ref="R10:R11"/>
    <mergeCell ref="S10:S11"/>
    <mergeCell ref="T10:T11"/>
    <mergeCell ref="U10:U11"/>
    <mergeCell ref="V10:W10"/>
    <mergeCell ref="X10:Y10"/>
    <mergeCell ref="J10:J11"/>
    <mergeCell ref="K10:K11"/>
    <mergeCell ref="L10:L11"/>
    <mergeCell ref="M10:M11"/>
    <mergeCell ref="N10:O10"/>
    <mergeCell ref="P10:Q10"/>
    <mergeCell ref="D10:D11"/>
    <mergeCell ref="E10:E11"/>
    <mergeCell ref="F10:F11"/>
    <mergeCell ref="G10:G11"/>
    <mergeCell ref="H10:H11"/>
    <mergeCell ref="I10:I11"/>
    <mergeCell ref="A6:AO6"/>
    <mergeCell ref="A9:A11"/>
    <mergeCell ref="B9:E9"/>
    <mergeCell ref="F9:I9"/>
    <mergeCell ref="J9:Q9"/>
    <mergeCell ref="R9:Y9"/>
    <mergeCell ref="Z9:AG9"/>
    <mergeCell ref="AH9:AO9"/>
    <mergeCell ref="B10:B11"/>
    <mergeCell ref="C10:C11"/>
    <mergeCell ref="H1:Q1"/>
    <mergeCell ref="J2:Q2"/>
    <mergeCell ref="R2:Y2"/>
    <mergeCell ref="Z2:AG2"/>
    <mergeCell ref="AH2:AO2"/>
    <mergeCell ref="J3:Q3"/>
    <mergeCell ref="R3:Y3"/>
    <mergeCell ref="Z3:AG3"/>
    <mergeCell ref="AH3:AO3"/>
  </mergeCells>
  <pageMargins left="0.39370078740157483" right="0.39370078740157483" top="0.59055118110236227" bottom="0.39370078740157483" header="0.11811023622047245" footer="0.31496062992125984"/>
  <pageSetup paperSize="9" scale="76" orientation="landscape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42"/>
  <sheetViews>
    <sheetView topLeftCell="A5" workbookViewId="0">
      <selection activeCell="AH28" sqref="AH28"/>
    </sheetView>
  </sheetViews>
  <sheetFormatPr defaultColWidth="9" defaultRowHeight="12.75" x14ac:dyDescent="0.2"/>
  <cols>
    <col min="1" max="1" width="36.7109375" style="174" customWidth="1"/>
    <col min="2" max="2" width="9.28515625" style="174" hidden="1" customWidth="1"/>
    <col min="3" max="3" width="8" style="174" hidden="1" customWidth="1"/>
    <col min="4" max="5" width="7.140625" style="174" hidden="1" customWidth="1"/>
    <col min="6" max="7" width="8.85546875" style="174" hidden="1" customWidth="1"/>
    <col min="8" max="8" width="6.85546875" style="174" hidden="1" customWidth="1"/>
    <col min="9" max="9" width="7.7109375" style="174" hidden="1" customWidth="1"/>
    <col min="10" max="10" width="9.42578125" style="174" hidden="1" customWidth="1"/>
    <col min="11" max="11" width="9" style="174" hidden="1" customWidth="1"/>
    <col min="12" max="15" width="7.28515625" style="174" hidden="1" customWidth="1"/>
    <col min="16" max="16" width="6" style="174" hidden="1" customWidth="1"/>
    <col min="17" max="17" width="6.140625" style="174" hidden="1" customWidth="1"/>
    <col min="18" max="18" width="9.42578125" style="174" customWidth="1"/>
    <col min="19" max="19" width="9" style="174" customWidth="1"/>
    <col min="20" max="21" width="7.28515625" style="174" customWidth="1"/>
    <col min="22" max="23" width="7.28515625" style="174" hidden="1" customWidth="1"/>
    <col min="24" max="24" width="6" style="174" hidden="1" customWidth="1"/>
    <col min="25" max="25" width="6.7109375" style="174" hidden="1" customWidth="1"/>
    <col min="26" max="26" width="9.42578125" style="174" customWidth="1"/>
    <col min="27" max="27" width="9" style="174" customWidth="1"/>
    <col min="28" max="29" width="7.28515625" style="174" customWidth="1"/>
    <col min="30" max="30" width="7.28515625" style="174" hidden="1" customWidth="1"/>
    <col min="31" max="31" width="7.85546875" style="174" customWidth="1"/>
    <col min="32" max="32" width="6" style="174" hidden="1" customWidth="1"/>
    <col min="33" max="33" width="7.7109375" style="174" customWidth="1"/>
    <col min="34" max="34" width="9.42578125" style="174" customWidth="1"/>
    <col min="35" max="35" width="9" style="174" customWidth="1"/>
    <col min="36" max="37" width="7.28515625" style="174" customWidth="1"/>
    <col min="38" max="38" width="8.7109375" style="174" customWidth="1"/>
    <col min="39" max="40" width="8.28515625" style="174" customWidth="1"/>
    <col min="41" max="41" width="8" style="174" customWidth="1"/>
    <col min="42" max="16384" width="9" style="174"/>
  </cols>
  <sheetData>
    <row r="1" spans="1:47" ht="12.75" hidden="1" customHeight="1" x14ac:dyDescent="0.2">
      <c r="H1" s="218"/>
      <c r="I1" s="218"/>
      <c r="J1" s="218"/>
      <c r="K1" s="218"/>
      <c r="L1" s="218"/>
      <c r="M1" s="218"/>
      <c r="N1" s="218"/>
      <c r="O1" s="218"/>
      <c r="P1" s="218"/>
      <c r="Q1" s="218"/>
      <c r="Y1" s="1"/>
      <c r="AG1" s="1"/>
      <c r="AO1" s="1"/>
    </row>
    <row r="2" spans="1:47" ht="12.75" hidden="1" customHeight="1" x14ac:dyDescent="0.2">
      <c r="H2" s="175"/>
      <c r="I2" s="175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8"/>
    </row>
    <row r="3" spans="1:47" ht="12.75" hidden="1" customHeight="1" x14ac:dyDescent="0.2">
      <c r="H3" s="175"/>
      <c r="I3" s="175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  <c r="AF3" s="218"/>
      <c r="AG3" s="218"/>
      <c r="AH3" s="218"/>
      <c r="AI3" s="218"/>
      <c r="AJ3" s="218"/>
      <c r="AK3" s="218"/>
      <c r="AL3" s="218"/>
      <c r="AM3" s="218"/>
      <c r="AN3" s="218"/>
      <c r="AO3" s="218"/>
    </row>
    <row r="4" spans="1:47" hidden="1" x14ac:dyDescent="0.2">
      <c r="H4" s="175"/>
      <c r="I4" s="175"/>
      <c r="J4" s="175"/>
      <c r="K4" s="175"/>
      <c r="L4" s="175"/>
      <c r="M4" s="175"/>
      <c r="N4" s="175"/>
      <c r="O4" s="175"/>
      <c r="R4" s="175"/>
      <c r="S4" s="175"/>
      <c r="T4" s="175"/>
      <c r="U4" s="175"/>
      <c r="V4" s="175"/>
      <c r="W4" s="175"/>
      <c r="Z4" s="175"/>
      <c r="AA4" s="175"/>
      <c r="AB4" s="175"/>
      <c r="AC4" s="175"/>
      <c r="AD4" s="175"/>
      <c r="AE4" s="175"/>
      <c r="AH4" s="175"/>
      <c r="AI4" s="175"/>
      <c r="AJ4" s="175"/>
      <c r="AK4" s="175"/>
      <c r="AL4" s="175"/>
      <c r="AM4" s="175"/>
    </row>
    <row r="5" spans="1:47" ht="12.75" customHeight="1" x14ac:dyDescent="0.2">
      <c r="H5" s="175"/>
      <c r="I5" s="175"/>
      <c r="J5" s="175"/>
      <c r="K5" s="175"/>
      <c r="L5" s="175"/>
      <c r="M5" s="175"/>
      <c r="N5" s="175"/>
      <c r="O5" s="175"/>
      <c r="R5" s="175"/>
      <c r="S5" s="175"/>
      <c r="T5" s="175"/>
      <c r="U5" s="175"/>
      <c r="V5" s="175"/>
      <c r="W5" s="175"/>
      <c r="Z5" s="175"/>
      <c r="AA5" s="175"/>
      <c r="AB5" s="175"/>
      <c r="AC5" s="175"/>
      <c r="AD5" s="175"/>
      <c r="AE5" s="175"/>
      <c r="AH5" s="175"/>
      <c r="AI5" s="178"/>
      <c r="AJ5" s="178"/>
      <c r="AK5" s="178"/>
      <c r="AL5" s="178"/>
      <c r="AM5" s="178"/>
      <c r="AN5" s="178"/>
      <c r="AO5" s="178"/>
      <c r="AP5" s="176"/>
      <c r="AQ5" s="176"/>
      <c r="AR5" s="176"/>
      <c r="AS5" s="176"/>
      <c r="AT5" s="176"/>
      <c r="AU5" s="176"/>
    </row>
    <row r="6" spans="1:47" ht="15" x14ac:dyDescent="0.2">
      <c r="A6" s="220" t="s">
        <v>79</v>
      </c>
      <c r="B6" s="220"/>
      <c r="C6" s="220"/>
      <c r="D6" s="220"/>
      <c r="E6" s="220"/>
      <c r="F6" s="220"/>
      <c r="G6" s="220"/>
      <c r="H6" s="220"/>
      <c r="I6" s="220"/>
      <c r="J6" s="220"/>
      <c r="K6" s="220"/>
      <c r="L6" s="220"/>
      <c r="M6" s="220"/>
      <c r="N6" s="220"/>
      <c r="O6" s="220"/>
      <c r="P6" s="220"/>
      <c r="Q6" s="220"/>
      <c r="R6" s="220"/>
      <c r="S6" s="220"/>
      <c r="T6" s="220"/>
      <c r="U6" s="220"/>
      <c r="V6" s="220"/>
      <c r="W6" s="220"/>
      <c r="X6" s="220"/>
      <c r="Y6" s="220"/>
      <c r="Z6" s="220"/>
      <c r="AA6" s="220"/>
      <c r="AB6" s="220"/>
      <c r="AC6" s="220"/>
      <c r="AD6" s="220"/>
      <c r="AE6" s="220"/>
      <c r="AF6" s="220"/>
      <c r="AG6" s="220"/>
      <c r="AH6" s="220"/>
      <c r="AI6" s="220"/>
      <c r="AJ6" s="220"/>
      <c r="AK6" s="220"/>
      <c r="AL6" s="220"/>
      <c r="AM6" s="220"/>
      <c r="AN6" s="220"/>
      <c r="AO6" s="220"/>
    </row>
    <row r="7" spans="1:47" ht="6" customHeight="1" x14ac:dyDescent="0.2">
      <c r="A7" s="75"/>
      <c r="G7" s="3"/>
      <c r="H7" s="3"/>
      <c r="I7" s="3"/>
      <c r="J7" s="3"/>
      <c r="K7" s="3"/>
      <c r="L7" s="3"/>
      <c r="M7" s="3"/>
      <c r="N7" s="3"/>
      <c r="O7" s="3"/>
      <c r="R7" s="3"/>
      <c r="S7" s="3"/>
      <c r="T7" s="3"/>
      <c r="U7" s="3"/>
      <c r="V7" s="3"/>
      <c r="W7" s="3"/>
      <c r="Z7" s="3"/>
      <c r="AA7" s="3"/>
      <c r="AB7" s="3"/>
      <c r="AC7" s="3"/>
      <c r="AD7" s="3"/>
      <c r="AE7" s="3"/>
      <c r="AH7" s="3"/>
      <c r="AI7" s="3"/>
      <c r="AJ7" s="3"/>
      <c r="AK7" s="3"/>
      <c r="AL7" s="3"/>
      <c r="AM7" s="3"/>
    </row>
    <row r="8" spans="1:47" ht="4.5" hidden="1" customHeight="1" x14ac:dyDescent="0.2">
      <c r="A8" s="75"/>
      <c r="M8" s="3"/>
      <c r="N8" s="3"/>
      <c r="O8" s="3"/>
      <c r="U8" s="3"/>
      <c r="V8" s="3"/>
      <c r="W8" s="3"/>
      <c r="AC8" s="3"/>
      <c r="AD8" s="3"/>
      <c r="AE8" s="3"/>
      <c r="AK8" s="3"/>
      <c r="AL8" s="3"/>
      <c r="AM8" s="3"/>
    </row>
    <row r="9" spans="1:47" ht="18" customHeight="1" x14ac:dyDescent="0.2">
      <c r="A9" s="221" t="s">
        <v>1</v>
      </c>
      <c r="B9" s="223" t="s">
        <v>2</v>
      </c>
      <c r="C9" s="224"/>
      <c r="D9" s="224"/>
      <c r="E9" s="224"/>
      <c r="F9" s="224" t="s">
        <v>3</v>
      </c>
      <c r="G9" s="224"/>
      <c r="H9" s="224"/>
      <c r="I9" s="224"/>
      <c r="J9" s="224" t="s">
        <v>4</v>
      </c>
      <c r="K9" s="224"/>
      <c r="L9" s="224"/>
      <c r="M9" s="224"/>
      <c r="N9" s="224"/>
      <c r="O9" s="224"/>
      <c r="P9" s="224"/>
      <c r="Q9" s="224"/>
      <c r="R9" s="224" t="s">
        <v>69</v>
      </c>
      <c r="S9" s="224"/>
      <c r="T9" s="224"/>
      <c r="U9" s="224"/>
      <c r="V9" s="224"/>
      <c r="W9" s="224"/>
      <c r="X9" s="224"/>
      <c r="Y9" s="225"/>
      <c r="Z9" s="226" t="s">
        <v>73</v>
      </c>
      <c r="AA9" s="224"/>
      <c r="AB9" s="224"/>
      <c r="AC9" s="224"/>
      <c r="AD9" s="224"/>
      <c r="AE9" s="224"/>
      <c r="AF9" s="224"/>
      <c r="AG9" s="225"/>
      <c r="AH9" s="223" t="s">
        <v>80</v>
      </c>
      <c r="AI9" s="224"/>
      <c r="AJ9" s="224"/>
      <c r="AK9" s="224"/>
      <c r="AL9" s="224"/>
      <c r="AM9" s="224"/>
      <c r="AN9" s="224"/>
      <c r="AO9" s="225"/>
    </row>
    <row r="10" spans="1:47" ht="37.5" customHeight="1" x14ac:dyDescent="0.2">
      <c r="A10" s="222"/>
      <c r="B10" s="227" t="s">
        <v>8</v>
      </c>
      <c r="C10" s="219" t="s">
        <v>9</v>
      </c>
      <c r="D10" s="219" t="s">
        <v>10</v>
      </c>
      <c r="E10" s="219" t="s">
        <v>11</v>
      </c>
      <c r="F10" s="219" t="s">
        <v>8</v>
      </c>
      <c r="G10" s="219" t="s">
        <v>9</v>
      </c>
      <c r="H10" s="219" t="s">
        <v>10</v>
      </c>
      <c r="I10" s="219" t="s">
        <v>11</v>
      </c>
      <c r="J10" s="219" t="s">
        <v>8</v>
      </c>
      <c r="K10" s="219" t="s">
        <v>9</v>
      </c>
      <c r="L10" s="219" t="s">
        <v>10</v>
      </c>
      <c r="M10" s="219" t="s">
        <v>11</v>
      </c>
      <c r="N10" s="230" t="s">
        <v>12</v>
      </c>
      <c r="O10" s="230"/>
      <c r="P10" s="228" t="s">
        <v>13</v>
      </c>
      <c r="Q10" s="228"/>
      <c r="R10" s="219" t="s">
        <v>8</v>
      </c>
      <c r="S10" s="231" t="s">
        <v>9</v>
      </c>
      <c r="T10" s="219" t="s">
        <v>10</v>
      </c>
      <c r="U10" s="219" t="s">
        <v>11</v>
      </c>
      <c r="V10" s="230" t="s">
        <v>12</v>
      </c>
      <c r="W10" s="230"/>
      <c r="X10" s="228" t="s">
        <v>13</v>
      </c>
      <c r="Y10" s="229"/>
      <c r="Z10" s="233" t="s">
        <v>8</v>
      </c>
      <c r="AA10" s="231" t="s">
        <v>9</v>
      </c>
      <c r="AB10" s="219" t="s">
        <v>10</v>
      </c>
      <c r="AC10" s="219" t="s">
        <v>11</v>
      </c>
      <c r="AD10" s="219" t="s">
        <v>81</v>
      </c>
      <c r="AE10" s="219"/>
      <c r="AF10" s="219" t="s">
        <v>82</v>
      </c>
      <c r="AG10" s="234"/>
      <c r="AH10" s="227" t="s">
        <v>8</v>
      </c>
      <c r="AI10" s="231" t="s">
        <v>9</v>
      </c>
      <c r="AJ10" s="219" t="s">
        <v>10</v>
      </c>
      <c r="AK10" s="219" t="s">
        <v>11</v>
      </c>
      <c r="AL10" s="230" t="s">
        <v>12</v>
      </c>
      <c r="AM10" s="230"/>
      <c r="AN10" s="230" t="s">
        <v>13</v>
      </c>
      <c r="AO10" s="232"/>
    </row>
    <row r="11" spans="1:47" ht="56.25" customHeight="1" x14ac:dyDescent="0.2">
      <c r="A11" s="222"/>
      <c r="B11" s="227"/>
      <c r="C11" s="219"/>
      <c r="D11" s="219"/>
      <c r="E11" s="219"/>
      <c r="F11" s="219"/>
      <c r="G11" s="219"/>
      <c r="H11" s="219"/>
      <c r="I11" s="219"/>
      <c r="J11" s="219"/>
      <c r="K11" s="219"/>
      <c r="L11" s="219"/>
      <c r="M11" s="219"/>
      <c r="N11" s="179" t="s">
        <v>16</v>
      </c>
      <c r="O11" s="179" t="s">
        <v>17</v>
      </c>
      <c r="P11" s="179" t="s">
        <v>18</v>
      </c>
      <c r="Q11" s="179" t="s">
        <v>19</v>
      </c>
      <c r="R11" s="219"/>
      <c r="S11" s="231"/>
      <c r="T11" s="219"/>
      <c r="U11" s="219"/>
      <c r="V11" s="179" t="s">
        <v>20</v>
      </c>
      <c r="W11" s="179" t="s">
        <v>21</v>
      </c>
      <c r="X11" s="179" t="s">
        <v>22</v>
      </c>
      <c r="Y11" s="184" t="s">
        <v>23</v>
      </c>
      <c r="Z11" s="233"/>
      <c r="AA11" s="231"/>
      <c r="AB11" s="219"/>
      <c r="AC11" s="219"/>
      <c r="AD11" s="219"/>
      <c r="AE11" s="219"/>
      <c r="AF11" s="219"/>
      <c r="AG11" s="234"/>
      <c r="AH11" s="227"/>
      <c r="AI11" s="231"/>
      <c r="AJ11" s="219"/>
      <c r="AK11" s="219"/>
      <c r="AL11" s="179" t="s">
        <v>83</v>
      </c>
      <c r="AM11" s="179" t="s">
        <v>84</v>
      </c>
      <c r="AN11" s="179" t="s">
        <v>85</v>
      </c>
      <c r="AO11" s="184" t="s">
        <v>86</v>
      </c>
      <c r="AR11" s="20"/>
    </row>
    <row r="12" spans="1:47" hidden="1" x14ac:dyDescent="0.2">
      <c r="A12" s="77"/>
      <c r="B12" s="74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2"/>
      <c r="Q12" s="72"/>
      <c r="R12" s="71"/>
      <c r="S12" s="73"/>
      <c r="T12" s="71"/>
      <c r="U12" s="71"/>
      <c r="V12" s="71"/>
      <c r="W12" s="71"/>
      <c r="X12" s="72"/>
      <c r="Y12" s="78"/>
      <c r="Z12" s="104"/>
      <c r="AA12" s="73"/>
      <c r="AB12" s="71"/>
      <c r="AC12" s="71"/>
      <c r="AD12" s="71"/>
      <c r="AE12" s="71"/>
      <c r="AF12" s="72"/>
      <c r="AG12" s="78"/>
      <c r="AH12" s="74"/>
      <c r="AI12" s="73"/>
      <c r="AJ12" s="71"/>
      <c r="AK12" s="71"/>
      <c r="AL12" s="71"/>
      <c r="AM12" s="71"/>
      <c r="AN12" s="72"/>
      <c r="AO12" s="78"/>
    </row>
    <row r="13" spans="1:47" ht="3" hidden="1" customHeight="1" x14ac:dyDescent="0.2">
      <c r="A13" s="77"/>
      <c r="B13" s="74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2"/>
      <c r="Q13" s="72"/>
      <c r="R13" s="71"/>
      <c r="S13" s="73"/>
      <c r="T13" s="71"/>
      <c r="U13" s="71"/>
      <c r="V13" s="71"/>
      <c r="W13" s="71"/>
      <c r="X13" s="72"/>
      <c r="Y13" s="78"/>
      <c r="Z13" s="104"/>
      <c r="AA13" s="73"/>
      <c r="AB13" s="71"/>
      <c r="AC13" s="71"/>
      <c r="AD13" s="71"/>
      <c r="AE13" s="71"/>
      <c r="AF13" s="72"/>
      <c r="AG13" s="78"/>
      <c r="AH13" s="74"/>
      <c r="AI13" s="73"/>
      <c r="AJ13" s="71"/>
      <c r="AK13" s="71"/>
      <c r="AL13" s="71"/>
      <c r="AM13" s="71"/>
      <c r="AN13" s="72"/>
      <c r="AO13" s="78"/>
    </row>
    <row r="14" spans="1:47" hidden="1" x14ac:dyDescent="0.2">
      <c r="A14" s="84"/>
      <c r="B14" s="85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7"/>
      <c r="Q14" s="87"/>
      <c r="R14" s="86"/>
      <c r="S14" s="88"/>
      <c r="T14" s="86"/>
      <c r="U14" s="86"/>
      <c r="V14" s="86"/>
      <c r="W14" s="86"/>
      <c r="X14" s="87"/>
      <c r="Y14" s="89"/>
      <c r="Z14" s="105"/>
      <c r="AA14" s="88"/>
      <c r="AB14" s="86"/>
      <c r="AC14" s="86"/>
      <c r="AD14" s="86"/>
      <c r="AE14" s="86"/>
      <c r="AF14" s="87"/>
      <c r="AG14" s="89"/>
      <c r="AH14" s="85"/>
      <c r="AI14" s="88"/>
      <c r="AJ14" s="86"/>
      <c r="AK14" s="86"/>
      <c r="AL14" s="86"/>
      <c r="AM14" s="86"/>
      <c r="AN14" s="87"/>
      <c r="AO14" s="89"/>
    </row>
    <row r="15" spans="1:47" x14ac:dyDescent="0.2">
      <c r="A15" s="98">
        <v>1</v>
      </c>
      <c r="B15" s="99">
        <v>2</v>
      </c>
      <c r="C15" s="100">
        <v>3</v>
      </c>
      <c r="D15" s="100">
        <v>4</v>
      </c>
      <c r="E15" s="100">
        <v>5</v>
      </c>
      <c r="F15" s="100">
        <v>2</v>
      </c>
      <c r="G15" s="100">
        <v>3</v>
      </c>
      <c r="H15" s="100">
        <v>4</v>
      </c>
      <c r="I15" s="100">
        <v>5</v>
      </c>
      <c r="J15" s="100">
        <v>6</v>
      </c>
      <c r="K15" s="100">
        <v>7</v>
      </c>
      <c r="L15" s="100">
        <v>8</v>
      </c>
      <c r="M15" s="100">
        <v>9</v>
      </c>
      <c r="N15" s="100">
        <v>14</v>
      </c>
      <c r="O15" s="100">
        <v>10</v>
      </c>
      <c r="P15" s="100">
        <v>16</v>
      </c>
      <c r="Q15" s="100">
        <v>11</v>
      </c>
      <c r="R15" s="100">
        <v>2</v>
      </c>
      <c r="S15" s="101">
        <v>3</v>
      </c>
      <c r="T15" s="100">
        <v>4</v>
      </c>
      <c r="U15" s="100">
        <v>5</v>
      </c>
      <c r="V15" s="100">
        <v>16</v>
      </c>
      <c r="W15" s="100">
        <v>17</v>
      </c>
      <c r="X15" s="100">
        <v>18</v>
      </c>
      <c r="Y15" s="102">
        <v>19</v>
      </c>
      <c r="Z15" s="106">
        <v>6</v>
      </c>
      <c r="AA15" s="101">
        <v>7</v>
      </c>
      <c r="AB15" s="100">
        <v>8</v>
      </c>
      <c r="AC15" s="100">
        <v>9</v>
      </c>
      <c r="AD15" s="100">
        <v>24</v>
      </c>
      <c r="AE15" s="100">
        <v>10</v>
      </c>
      <c r="AF15" s="100">
        <v>26</v>
      </c>
      <c r="AG15" s="102">
        <v>11</v>
      </c>
      <c r="AH15" s="99">
        <v>12</v>
      </c>
      <c r="AI15" s="101">
        <v>13</v>
      </c>
      <c r="AJ15" s="100">
        <v>14</v>
      </c>
      <c r="AK15" s="100">
        <v>15</v>
      </c>
      <c r="AL15" s="100">
        <v>16</v>
      </c>
      <c r="AM15" s="100">
        <v>17</v>
      </c>
      <c r="AN15" s="100">
        <v>18</v>
      </c>
      <c r="AO15" s="102">
        <v>19</v>
      </c>
    </row>
    <row r="16" spans="1:47" ht="21" customHeight="1" x14ac:dyDescent="0.2">
      <c r="A16" s="191" t="s">
        <v>28</v>
      </c>
      <c r="B16" s="192">
        <f>B17+B20+B21</f>
        <v>74884</v>
      </c>
      <c r="C16" s="185">
        <f>C17+C20+C21</f>
        <v>75835</v>
      </c>
      <c r="D16" s="185">
        <f t="shared" ref="D16:D17" si="0">C16/B16*100</f>
        <v>101.26996421131349</v>
      </c>
      <c r="E16" s="186">
        <f t="shared" ref="E16:E17" si="1">C16/C$41*100</f>
        <v>22.655167057024041</v>
      </c>
      <c r="F16" s="185">
        <f>F17+F20+F21</f>
        <v>65662</v>
      </c>
      <c r="G16" s="185">
        <f>G17+G20+G21</f>
        <v>64664</v>
      </c>
      <c r="H16" s="185">
        <f t="shared" ref="H16:H17" si="2">G16/F16*100</f>
        <v>98.480095032134258</v>
      </c>
      <c r="I16" s="186">
        <f t="shared" ref="I16:I17" si="3">G16/G$41*100</f>
        <v>19.134417924757212</v>
      </c>
      <c r="J16" s="185">
        <f>J17+J20+J21</f>
        <v>77476</v>
      </c>
      <c r="K16" s="185">
        <f>K17+K20+K21</f>
        <v>69865.689370000007</v>
      </c>
      <c r="L16" s="185">
        <f t="shared" ref="L16:L17" si="4">K16/J16*100</f>
        <v>90.177202449790911</v>
      </c>
      <c r="M16" s="193">
        <f t="shared" ref="M16:M17" si="5">K16/K$41*100</f>
        <v>19.197566686453332</v>
      </c>
      <c r="N16" s="194">
        <f t="shared" ref="N16:N17" si="6">K16-C16</f>
        <v>-5969.3106299999927</v>
      </c>
      <c r="O16" s="194">
        <f t="shared" ref="O16:O17" si="7">K16-G16</f>
        <v>5201.6893700000073</v>
      </c>
      <c r="P16" s="195">
        <f t="shared" ref="P16:P17" si="8">K16/C16</f>
        <v>0.92128554585613509</v>
      </c>
      <c r="Q16" s="195">
        <f t="shared" ref="Q16:Q17" si="9">K16/G16</f>
        <v>1.0804418126005197</v>
      </c>
      <c r="R16" s="185">
        <f>R17+R20+R21+R19</f>
        <v>109642</v>
      </c>
      <c r="S16" s="185">
        <f>S17+S20+S21+S19</f>
        <v>110386.1798</v>
      </c>
      <c r="T16" s="185">
        <f t="shared" ref="T16:T21" si="10">S16/R16*100</f>
        <v>100.67873606829501</v>
      </c>
      <c r="U16" s="167">
        <f t="shared" ref="U16:U38" si="11">S16/S$41*100</f>
        <v>20.636135558175454</v>
      </c>
      <c r="V16" s="192">
        <f t="shared" ref="V16:V17" si="12">S16-G16</f>
        <v>45722.179799999998</v>
      </c>
      <c r="W16" s="185">
        <f t="shared" ref="W16:W17" si="13">S16-K16</f>
        <v>40520.490429999991</v>
      </c>
      <c r="X16" s="195">
        <f t="shared" ref="X16:X17" si="14">S16/G16</f>
        <v>1.7070731751824817</v>
      </c>
      <c r="Y16" s="196">
        <f t="shared" ref="Y16:Y17" si="15">S16/K16</f>
        <v>1.5799769643065928</v>
      </c>
      <c r="Z16" s="197">
        <f>Z17+Z20+Z21+Z19</f>
        <v>113967.41</v>
      </c>
      <c r="AA16" s="185">
        <f>AA17+AA20+AA21+AA19</f>
        <v>115289.89047</v>
      </c>
      <c r="AB16" s="185">
        <f t="shared" ref="AB16:AB21" si="16">AA16/Z16*100</f>
        <v>101.16040232027734</v>
      </c>
      <c r="AC16" s="193">
        <f>AA16/AA$41*100</f>
        <v>16.709322984276021</v>
      </c>
      <c r="AD16" s="185">
        <f t="shared" ref="AD16:AD42" si="17">AA16-K16</f>
        <v>45424.201099999991</v>
      </c>
      <c r="AE16" s="185">
        <f t="shared" ref="AE16:AE42" si="18">AA16-S16</f>
        <v>4903.7106700000004</v>
      </c>
      <c r="AF16" s="195">
        <f t="shared" ref="AF16:AF42" si="19">AA16/K16</f>
        <v>1.6501646446145986</v>
      </c>
      <c r="AG16" s="196">
        <f t="shared" ref="AG16:AG35" si="20">AA16/S16</f>
        <v>1.0444232301442504</v>
      </c>
      <c r="AH16" s="192">
        <f>AH17+AH20+AH21+AH19</f>
        <v>150076.20000000001</v>
      </c>
      <c r="AI16" s="185">
        <f>AI17+AI20+AI21+AI19</f>
        <v>154459.61256000001</v>
      </c>
      <c r="AJ16" s="185">
        <f t="shared" ref="AJ16:AJ21" si="21">AI16/AH16*100</f>
        <v>102.92079127803075</v>
      </c>
      <c r="AK16" s="193">
        <f t="shared" ref="AK16:AK42" si="22">AI16/AI$41*100</f>
        <v>23.538964926919075</v>
      </c>
      <c r="AL16" s="185">
        <f t="shared" ref="AL16:AL17" si="23">AI16-S16</f>
        <v>44073.432760000011</v>
      </c>
      <c r="AM16" s="185">
        <f t="shared" ref="AM16:AM17" si="24">AI16-AA16</f>
        <v>39169.72209000001</v>
      </c>
      <c r="AN16" s="195">
        <f t="shared" ref="AN16:AN17" si="25">AI16/S16</f>
        <v>1.3992658577355714</v>
      </c>
      <c r="AO16" s="196">
        <f t="shared" ref="AO16:AO17" si="26">AI16/AA16</f>
        <v>1.3397498421615077</v>
      </c>
    </row>
    <row r="17" spans="1:42" ht="22.5" customHeight="1" x14ac:dyDescent="0.2">
      <c r="A17" s="187" t="s">
        <v>29</v>
      </c>
      <c r="B17" s="54">
        <v>62980</v>
      </c>
      <c r="C17" s="189">
        <v>64012</v>
      </c>
      <c r="D17" s="189">
        <f t="shared" si="0"/>
        <v>101.63861543347095</v>
      </c>
      <c r="E17" s="30">
        <f t="shared" si="1"/>
        <v>19.123129869509107</v>
      </c>
      <c r="F17" s="189">
        <v>53155</v>
      </c>
      <c r="G17" s="189">
        <v>52188</v>
      </c>
      <c r="H17" s="189">
        <f t="shared" si="2"/>
        <v>98.180792023327996</v>
      </c>
      <c r="I17" s="30">
        <f t="shared" si="3"/>
        <v>15.442703863930923</v>
      </c>
      <c r="J17" s="189">
        <v>63779</v>
      </c>
      <c r="K17" s="189">
        <v>56128.118410000003</v>
      </c>
      <c r="L17" s="189">
        <f t="shared" si="4"/>
        <v>88.004074083946122</v>
      </c>
      <c r="M17" s="180">
        <f t="shared" si="5"/>
        <v>15.422781996105336</v>
      </c>
      <c r="N17" s="32">
        <f t="shared" si="6"/>
        <v>-7883.8815899999972</v>
      </c>
      <c r="O17" s="32">
        <f t="shared" si="7"/>
        <v>3940.1184100000028</v>
      </c>
      <c r="P17" s="33">
        <f t="shared" si="8"/>
        <v>0.87683744313566214</v>
      </c>
      <c r="Q17" s="33">
        <f t="shared" si="9"/>
        <v>1.0754985515827393</v>
      </c>
      <c r="R17" s="54">
        <v>102006</v>
      </c>
      <c r="S17" s="34">
        <v>102587.69697999999</v>
      </c>
      <c r="T17" s="189">
        <f t="shared" si="10"/>
        <v>100.57025761229733</v>
      </c>
      <c r="U17" s="182">
        <f t="shared" si="11"/>
        <v>19.178248810819941</v>
      </c>
      <c r="V17" s="54">
        <f t="shared" si="12"/>
        <v>50399.696979999993</v>
      </c>
      <c r="W17" s="189">
        <f t="shared" si="13"/>
        <v>46459.578569999991</v>
      </c>
      <c r="X17" s="33">
        <f t="shared" si="14"/>
        <v>1.9657334440867631</v>
      </c>
      <c r="Y17" s="80">
        <f t="shared" si="15"/>
        <v>1.8277416005757743</v>
      </c>
      <c r="Z17" s="54">
        <v>108869</v>
      </c>
      <c r="AA17" s="34">
        <v>110640.12779</v>
      </c>
      <c r="AB17" s="189">
        <f t="shared" si="16"/>
        <v>101.62684307746007</v>
      </c>
      <c r="AC17" s="180">
        <f>AA17/AA$41*100</f>
        <v>16.035418393824788</v>
      </c>
      <c r="AD17" s="189">
        <f t="shared" si="17"/>
        <v>54512.009379999996</v>
      </c>
      <c r="AE17" s="189">
        <f t="shared" si="18"/>
        <v>8052.4308100000053</v>
      </c>
      <c r="AF17" s="33">
        <f t="shared" si="19"/>
        <v>1.9712067841256535</v>
      </c>
      <c r="AG17" s="80">
        <f t="shared" si="20"/>
        <v>1.0784931433987632</v>
      </c>
      <c r="AH17" s="54">
        <v>138021</v>
      </c>
      <c r="AI17" s="34">
        <v>142325.91706000001</v>
      </c>
      <c r="AJ17" s="189">
        <f t="shared" si="21"/>
        <v>103.11903048086886</v>
      </c>
      <c r="AK17" s="180">
        <f t="shared" si="22"/>
        <v>21.689843152788843</v>
      </c>
      <c r="AL17" s="189">
        <f t="shared" si="23"/>
        <v>39738.220080000014</v>
      </c>
      <c r="AM17" s="189">
        <f t="shared" si="24"/>
        <v>31685.789270000008</v>
      </c>
      <c r="AN17" s="33">
        <f t="shared" si="25"/>
        <v>1.3873585356706779</v>
      </c>
      <c r="AO17" s="80">
        <f t="shared" si="26"/>
        <v>1.2863860509103993</v>
      </c>
    </row>
    <row r="18" spans="1:42" ht="16.5" hidden="1" customHeight="1" x14ac:dyDescent="0.2">
      <c r="A18" s="81" t="s">
        <v>30</v>
      </c>
      <c r="B18" s="54"/>
      <c r="C18" s="189"/>
      <c r="D18" s="189"/>
      <c r="E18" s="30"/>
      <c r="F18" s="189"/>
      <c r="G18" s="189"/>
      <c r="H18" s="189"/>
      <c r="I18" s="30"/>
      <c r="J18" s="189"/>
      <c r="K18" s="189"/>
      <c r="L18" s="189"/>
      <c r="M18" s="180"/>
      <c r="N18" s="32"/>
      <c r="O18" s="32"/>
      <c r="P18" s="33"/>
      <c r="Q18" s="33"/>
      <c r="R18" s="54"/>
      <c r="S18" s="34"/>
      <c r="T18" s="189" t="e">
        <f t="shared" si="10"/>
        <v>#DIV/0!</v>
      </c>
      <c r="U18" s="182">
        <f t="shared" si="11"/>
        <v>0</v>
      </c>
      <c r="V18" s="54"/>
      <c r="W18" s="189"/>
      <c r="X18" s="33"/>
      <c r="Y18" s="80"/>
      <c r="Z18" s="54"/>
      <c r="AA18" s="34"/>
      <c r="AB18" s="189" t="e">
        <f t="shared" si="16"/>
        <v>#DIV/0!</v>
      </c>
      <c r="AC18" s="180">
        <f t="shared" ref="AC18:AC38" si="27">AA18/AA$41*100</f>
        <v>0</v>
      </c>
      <c r="AD18" s="189">
        <f t="shared" si="17"/>
        <v>0</v>
      </c>
      <c r="AE18" s="189">
        <f t="shared" si="18"/>
        <v>0</v>
      </c>
      <c r="AF18" s="33" t="e">
        <f t="shared" si="19"/>
        <v>#DIV/0!</v>
      </c>
      <c r="AG18" s="80" t="e">
        <f t="shared" si="20"/>
        <v>#DIV/0!</v>
      </c>
      <c r="AH18" s="54"/>
      <c r="AI18" s="34"/>
      <c r="AJ18" s="189" t="e">
        <f t="shared" si="21"/>
        <v>#DIV/0!</v>
      </c>
      <c r="AK18" s="180">
        <f t="shared" si="22"/>
        <v>0</v>
      </c>
      <c r="AL18" s="37">
        <f>AI17-S18</f>
        <v>142325.91706000001</v>
      </c>
      <c r="AM18" s="189"/>
      <c r="AN18" s="33" t="e">
        <f>AI17/S18</f>
        <v>#DIV/0!</v>
      </c>
      <c r="AO18" s="80"/>
    </row>
    <row r="19" spans="1:42" ht="16.5" customHeight="1" x14ac:dyDescent="0.2">
      <c r="A19" s="82" t="s">
        <v>59</v>
      </c>
      <c r="B19" s="54"/>
      <c r="C19" s="189"/>
      <c r="D19" s="189"/>
      <c r="E19" s="30"/>
      <c r="F19" s="189"/>
      <c r="G19" s="189"/>
      <c r="H19" s="189"/>
      <c r="I19" s="30"/>
      <c r="J19" s="189"/>
      <c r="K19" s="189"/>
      <c r="L19" s="189"/>
      <c r="M19" s="180"/>
      <c r="N19" s="32"/>
      <c r="O19" s="32"/>
      <c r="P19" s="33"/>
      <c r="Q19" s="33"/>
      <c r="R19" s="54">
        <v>0</v>
      </c>
      <c r="S19" s="34">
        <v>0</v>
      </c>
      <c r="T19" s="189"/>
      <c r="U19" s="182">
        <f t="shared" si="11"/>
        <v>0</v>
      </c>
      <c r="V19" s="54"/>
      <c r="W19" s="189"/>
      <c r="X19" s="33"/>
      <c r="Y19" s="80"/>
      <c r="Z19" s="54">
        <v>0</v>
      </c>
      <c r="AA19" s="34">
        <v>0</v>
      </c>
      <c r="AB19" s="189"/>
      <c r="AC19" s="180">
        <f t="shared" si="27"/>
        <v>0</v>
      </c>
      <c r="AD19" s="189">
        <f t="shared" si="17"/>
        <v>0</v>
      </c>
      <c r="AE19" s="189">
        <f t="shared" si="18"/>
        <v>0</v>
      </c>
      <c r="AF19" s="33" t="e">
        <f t="shared" si="19"/>
        <v>#DIV/0!</v>
      </c>
      <c r="AG19" s="80"/>
      <c r="AH19" s="54">
        <v>1648.7</v>
      </c>
      <c r="AI19" s="34">
        <v>1642.5946799999999</v>
      </c>
      <c r="AJ19" s="189">
        <f t="shared" si="21"/>
        <v>99.629688845757258</v>
      </c>
      <c r="AK19" s="180">
        <f t="shared" si="22"/>
        <v>0.25032419750919943</v>
      </c>
      <c r="AL19" s="37">
        <f t="shared" ref="AL19:AL42" si="28">AI19-S19</f>
        <v>1642.5946799999999</v>
      </c>
      <c r="AM19" s="189">
        <f t="shared" ref="AM19:AM42" si="29">AI19-AA19</f>
        <v>1642.5946799999999</v>
      </c>
      <c r="AN19" s="33"/>
      <c r="AO19" s="80"/>
    </row>
    <row r="20" spans="1:42" ht="21" customHeight="1" x14ac:dyDescent="0.2">
      <c r="A20" s="187" t="s">
        <v>31</v>
      </c>
      <c r="B20" s="54">
        <v>9853</v>
      </c>
      <c r="C20" s="189">
        <v>9741</v>
      </c>
      <c r="D20" s="189">
        <f t="shared" ref="D20:D21" si="30">C20/B20*100</f>
        <v>98.863290368415718</v>
      </c>
      <c r="E20" s="30">
        <f t="shared" ref="E20:E42" si="31">C20/C$41*100</f>
        <v>2.9100544907031214</v>
      </c>
      <c r="F20" s="189">
        <v>10422</v>
      </c>
      <c r="G20" s="189">
        <v>10412</v>
      </c>
      <c r="H20" s="189">
        <f t="shared" ref="H20:H21" si="32">G20/F20*100</f>
        <v>99.904049126847056</v>
      </c>
      <c r="I20" s="30">
        <f t="shared" ref="I20:I35" si="33">G20/G$41*100</f>
        <v>3.0809655980541271</v>
      </c>
      <c r="J20" s="189">
        <v>10766</v>
      </c>
      <c r="K20" s="189">
        <v>10779.78116</v>
      </c>
      <c r="L20" s="189">
        <f t="shared" ref="L20:L21" si="34">K20/J20*100</f>
        <v>100.12800631618057</v>
      </c>
      <c r="M20" s="180">
        <f t="shared" ref="M20:M42" si="35">K20/K$41*100</f>
        <v>2.9620486042657546</v>
      </c>
      <c r="N20" s="32">
        <f t="shared" ref="N20:N42" si="36">K20-C20</f>
        <v>1038.7811600000005</v>
      </c>
      <c r="O20" s="32">
        <f t="shared" ref="O20:O42" si="37">K20-G20</f>
        <v>367.78116000000045</v>
      </c>
      <c r="P20" s="33">
        <f t="shared" ref="P20:P21" si="38">K20/C20</f>
        <v>1.1066400944461554</v>
      </c>
      <c r="Q20" s="33">
        <f t="shared" ref="Q20:Q21" si="39">K20/G20</f>
        <v>1.0353228159815597</v>
      </c>
      <c r="R20" s="54">
        <v>5086</v>
      </c>
      <c r="S20" s="34">
        <v>5223.42821</v>
      </c>
      <c r="T20" s="189">
        <f t="shared" si="10"/>
        <v>102.70208828155722</v>
      </c>
      <c r="U20" s="182">
        <f t="shared" si="11"/>
        <v>0.97649336914509066</v>
      </c>
      <c r="V20" s="54">
        <f t="shared" ref="V20:V42" si="40">S20-G20</f>
        <v>-5188.57179</v>
      </c>
      <c r="W20" s="189">
        <f t="shared" ref="W20:W42" si="41">S20-K20</f>
        <v>-5556.3529500000004</v>
      </c>
      <c r="X20" s="33">
        <f t="shared" ref="X20:X35" si="42">S20/G20</f>
        <v>0.5016738580484057</v>
      </c>
      <c r="Y20" s="80">
        <f t="shared" ref="Y20:Y42" si="43">S20/K20</f>
        <v>0.48455790822380662</v>
      </c>
      <c r="Z20" s="54">
        <v>2693.41</v>
      </c>
      <c r="AA20" s="34">
        <v>2133.6208700000002</v>
      </c>
      <c r="AB20" s="189">
        <f t="shared" si="16"/>
        <v>79.21634173779708</v>
      </c>
      <c r="AC20" s="180">
        <f t="shared" si="27"/>
        <v>0.30923231948163721</v>
      </c>
      <c r="AD20" s="189">
        <f t="shared" si="17"/>
        <v>-8646.1602899999998</v>
      </c>
      <c r="AE20" s="189">
        <f t="shared" si="18"/>
        <v>-3089.8073399999998</v>
      </c>
      <c r="AF20" s="33">
        <f t="shared" si="19"/>
        <v>0.19792803196386968</v>
      </c>
      <c r="AG20" s="80">
        <f t="shared" si="20"/>
        <v>0.40847136865311684</v>
      </c>
      <c r="AH20" s="54">
        <v>5271.5</v>
      </c>
      <c r="AI20" s="34">
        <v>4888.32744</v>
      </c>
      <c r="AJ20" s="189">
        <f t="shared" si="21"/>
        <v>92.731242340889679</v>
      </c>
      <c r="AK20" s="180">
        <f t="shared" si="22"/>
        <v>0.74495958040007726</v>
      </c>
      <c r="AL20" s="189">
        <f t="shared" si="28"/>
        <v>-335.10077000000001</v>
      </c>
      <c r="AM20" s="189">
        <f t="shared" si="29"/>
        <v>2754.7065699999998</v>
      </c>
      <c r="AN20" s="33">
        <f t="shared" ref="AN20:AN35" si="44">AI20/S20</f>
        <v>0.93584658264117315</v>
      </c>
      <c r="AO20" s="80">
        <f t="shared" ref="AO20:AO35" si="45">AI20/AA20</f>
        <v>2.2910946873143399</v>
      </c>
    </row>
    <row r="21" spans="1:42" ht="18.75" customHeight="1" x14ac:dyDescent="0.2">
      <c r="A21" s="187" t="s">
        <v>32</v>
      </c>
      <c r="B21" s="54">
        <v>2051</v>
      </c>
      <c r="C21" s="189">
        <v>2082</v>
      </c>
      <c r="D21" s="189">
        <f t="shared" si="30"/>
        <v>101.51145782545099</v>
      </c>
      <c r="E21" s="30">
        <f t="shared" si="31"/>
        <v>0.62198269681181584</v>
      </c>
      <c r="F21" s="189">
        <v>2085</v>
      </c>
      <c r="G21" s="189">
        <v>2064</v>
      </c>
      <c r="H21" s="189">
        <f t="shared" si="32"/>
        <v>98.992805755395679</v>
      </c>
      <c r="I21" s="30">
        <f t="shared" si="33"/>
        <v>0.61074846277215888</v>
      </c>
      <c r="J21" s="189">
        <v>2931</v>
      </c>
      <c r="K21" s="189">
        <v>2957.7898</v>
      </c>
      <c r="L21" s="189">
        <f t="shared" si="34"/>
        <v>100.91401569430229</v>
      </c>
      <c r="M21" s="180">
        <f t="shared" si="35"/>
        <v>0.81273608608224157</v>
      </c>
      <c r="N21" s="32">
        <f t="shared" si="36"/>
        <v>875.78980000000001</v>
      </c>
      <c r="O21" s="32">
        <f t="shared" si="37"/>
        <v>893.78980000000001</v>
      </c>
      <c r="P21" s="33">
        <f t="shared" si="38"/>
        <v>1.4206483189241115</v>
      </c>
      <c r="Q21" s="33">
        <f t="shared" si="39"/>
        <v>1.4330376937984497</v>
      </c>
      <c r="R21" s="54">
        <v>2550</v>
      </c>
      <c r="S21" s="34">
        <v>2575.0546100000001</v>
      </c>
      <c r="T21" s="189">
        <f t="shared" si="10"/>
        <v>100.9825337254902</v>
      </c>
      <c r="U21" s="182">
        <f t="shared" si="11"/>
        <v>0.48139337821041822</v>
      </c>
      <c r="V21" s="54">
        <f t="shared" si="40"/>
        <v>511.05461000000014</v>
      </c>
      <c r="W21" s="189">
        <f t="shared" si="41"/>
        <v>-382.73518999999987</v>
      </c>
      <c r="X21" s="33">
        <f t="shared" si="42"/>
        <v>1.2476039777131784</v>
      </c>
      <c r="Y21" s="80">
        <f t="shared" si="43"/>
        <v>0.87060095007427507</v>
      </c>
      <c r="Z21" s="54">
        <v>2405</v>
      </c>
      <c r="AA21" s="34">
        <v>2516.1418100000001</v>
      </c>
      <c r="AB21" s="189">
        <f t="shared" si="16"/>
        <v>104.62128108108108</v>
      </c>
      <c r="AC21" s="180">
        <f t="shared" si="27"/>
        <v>0.36467227096959587</v>
      </c>
      <c r="AD21" s="189">
        <f t="shared" si="17"/>
        <v>-441.64798999999994</v>
      </c>
      <c r="AE21" s="189">
        <f t="shared" si="18"/>
        <v>-58.912800000000061</v>
      </c>
      <c r="AF21" s="33">
        <f t="shared" si="19"/>
        <v>0.85068310466146047</v>
      </c>
      <c r="AG21" s="80">
        <f t="shared" si="20"/>
        <v>0.97712172791551011</v>
      </c>
      <c r="AH21" s="54">
        <v>5135</v>
      </c>
      <c r="AI21" s="34">
        <v>5602.7733799999996</v>
      </c>
      <c r="AJ21" s="189">
        <f t="shared" si="21"/>
        <v>109.10951080817917</v>
      </c>
      <c r="AK21" s="180">
        <f t="shared" si="22"/>
        <v>0.85383799622095746</v>
      </c>
      <c r="AL21" s="189">
        <f t="shared" si="28"/>
        <v>3027.7187699999995</v>
      </c>
      <c r="AM21" s="189">
        <f t="shared" si="29"/>
        <v>3086.6315699999996</v>
      </c>
      <c r="AN21" s="33">
        <f t="shared" si="44"/>
        <v>2.1757881787213824</v>
      </c>
      <c r="AO21" s="80">
        <f t="shared" si="45"/>
        <v>2.226731958323128</v>
      </c>
    </row>
    <row r="22" spans="1:42" ht="19.5" hidden="1" customHeight="1" x14ac:dyDescent="0.2">
      <c r="A22" s="188" t="s">
        <v>33</v>
      </c>
      <c r="B22" s="110">
        <v>0</v>
      </c>
      <c r="C22" s="190">
        <v>0</v>
      </c>
      <c r="D22" s="190"/>
      <c r="E22" s="112">
        <f t="shared" si="31"/>
        <v>0</v>
      </c>
      <c r="F22" s="190">
        <v>0</v>
      </c>
      <c r="G22" s="190">
        <v>0</v>
      </c>
      <c r="H22" s="190"/>
      <c r="I22" s="112">
        <f t="shared" si="33"/>
        <v>0</v>
      </c>
      <c r="J22" s="190">
        <v>0</v>
      </c>
      <c r="K22" s="190">
        <v>0</v>
      </c>
      <c r="L22" s="190"/>
      <c r="M22" s="181">
        <f t="shared" si="35"/>
        <v>0</v>
      </c>
      <c r="N22" s="114">
        <f t="shared" si="36"/>
        <v>0</v>
      </c>
      <c r="O22" s="114">
        <f t="shared" si="37"/>
        <v>0</v>
      </c>
      <c r="P22" s="115"/>
      <c r="Q22" s="115"/>
      <c r="R22" s="190">
        <v>0</v>
      </c>
      <c r="S22" s="116">
        <v>0</v>
      </c>
      <c r="T22" s="190"/>
      <c r="U22" s="183">
        <f t="shared" si="11"/>
        <v>0</v>
      </c>
      <c r="V22" s="110">
        <f t="shared" si="40"/>
        <v>0</v>
      </c>
      <c r="W22" s="190">
        <f t="shared" si="41"/>
        <v>0</v>
      </c>
      <c r="X22" s="115" t="e">
        <f t="shared" si="42"/>
        <v>#DIV/0!</v>
      </c>
      <c r="Y22" s="117" t="e">
        <f t="shared" si="43"/>
        <v>#DIV/0!</v>
      </c>
      <c r="Z22" s="118">
        <v>0</v>
      </c>
      <c r="AA22" s="116">
        <v>0</v>
      </c>
      <c r="AB22" s="190"/>
      <c r="AC22" s="181">
        <f t="shared" si="27"/>
        <v>0</v>
      </c>
      <c r="AD22" s="190">
        <f t="shared" si="17"/>
        <v>0</v>
      </c>
      <c r="AE22" s="190">
        <f t="shared" si="18"/>
        <v>0</v>
      </c>
      <c r="AF22" s="115" t="e">
        <f t="shared" si="19"/>
        <v>#DIV/0!</v>
      </c>
      <c r="AG22" s="117" t="e">
        <f t="shared" si="20"/>
        <v>#DIV/0!</v>
      </c>
      <c r="AH22" s="110">
        <v>0</v>
      </c>
      <c r="AI22" s="116">
        <v>0</v>
      </c>
      <c r="AJ22" s="190"/>
      <c r="AK22" s="181">
        <f t="shared" si="22"/>
        <v>0</v>
      </c>
      <c r="AL22" s="190">
        <f t="shared" si="28"/>
        <v>0</v>
      </c>
      <c r="AM22" s="190">
        <f t="shared" si="29"/>
        <v>0</v>
      </c>
      <c r="AN22" s="115" t="e">
        <f t="shared" si="44"/>
        <v>#DIV/0!</v>
      </c>
      <c r="AO22" s="117" t="e">
        <f t="shared" si="45"/>
        <v>#DIV/0!</v>
      </c>
    </row>
    <row r="23" spans="1:42" ht="21.75" customHeight="1" x14ac:dyDescent="0.2">
      <c r="A23" s="128" t="s">
        <v>34</v>
      </c>
      <c r="B23" s="129">
        <f>B24+B25+B26+B27+B28+B29</f>
        <v>33854</v>
      </c>
      <c r="C23" s="130">
        <f>C24+C25+C26+C27+C28+C29</f>
        <v>34370</v>
      </c>
      <c r="D23" s="130">
        <f t="shared" ref="D23:D35" si="46">C23/B23*100</f>
        <v>101.52419211909967</v>
      </c>
      <c r="E23" s="131">
        <f t="shared" si="31"/>
        <v>10.267793126523589</v>
      </c>
      <c r="F23" s="130">
        <f>F24+F25+F26+F27+F28+F29</f>
        <v>52414</v>
      </c>
      <c r="G23" s="130">
        <f>G24+G25+G26+G27+G28+G29</f>
        <v>53600</v>
      </c>
      <c r="H23" s="130">
        <f t="shared" ref="H23:H35" si="47">G23/F23*100</f>
        <v>102.26275422597016</v>
      </c>
      <c r="I23" s="131">
        <f t="shared" si="33"/>
        <v>15.860522095245985</v>
      </c>
      <c r="J23" s="130">
        <f>J24+J25+J26+J27+J28+J29</f>
        <v>62652.861599999997</v>
      </c>
      <c r="K23" s="130">
        <f>K24+K25+K26+K27+K28+K29</f>
        <v>63811.04952</v>
      </c>
      <c r="L23" s="130">
        <f t="shared" ref="L23:L42" si="48">K23/J23*100</f>
        <v>101.84857944301781</v>
      </c>
      <c r="M23" s="132">
        <f t="shared" si="35"/>
        <v>17.533883792446947</v>
      </c>
      <c r="N23" s="133">
        <f t="shared" si="36"/>
        <v>29441.04952</v>
      </c>
      <c r="O23" s="133">
        <f t="shared" si="37"/>
        <v>10211.04952</v>
      </c>
      <c r="P23" s="134">
        <f t="shared" ref="P23:P35" si="49">K23/C23</f>
        <v>1.8565914902531278</v>
      </c>
      <c r="Q23" s="134">
        <f t="shared" ref="Q23:Q35" si="50">K23/G23</f>
        <v>1.1905046552238807</v>
      </c>
      <c r="R23" s="130">
        <f>R24+R25+R26+R27+R28+R29</f>
        <v>51518.43</v>
      </c>
      <c r="S23" s="130">
        <f>S24+S25+S26+S27+S28+S29</f>
        <v>54263.295590000002</v>
      </c>
      <c r="T23" s="130">
        <f t="shared" ref="T23:T35" si="51">S23/R23*100</f>
        <v>105.3279294225387</v>
      </c>
      <c r="U23" s="170">
        <f t="shared" si="11"/>
        <v>10.14424745613476</v>
      </c>
      <c r="V23" s="129">
        <f t="shared" si="40"/>
        <v>663.29559000000154</v>
      </c>
      <c r="W23" s="130">
        <f t="shared" si="41"/>
        <v>-9547.7539299999989</v>
      </c>
      <c r="X23" s="134">
        <f t="shared" si="42"/>
        <v>1.0123749177238806</v>
      </c>
      <c r="Y23" s="135">
        <f t="shared" si="43"/>
        <v>0.85037459810142302</v>
      </c>
      <c r="Z23" s="136">
        <f>Z24+Z25+Z26+Z27+Z28+Z29</f>
        <v>71431.379000000001</v>
      </c>
      <c r="AA23" s="130">
        <f>AA24+AA25+AA26+AA27+AA28+AA29</f>
        <v>72357.922250000003</v>
      </c>
      <c r="AB23" s="130">
        <f t="shared" ref="AB23:AB28" si="52">AA23/Z23*100</f>
        <v>101.29710956581141</v>
      </c>
      <c r="AC23" s="132">
        <f t="shared" si="27"/>
        <v>10.487059085731321</v>
      </c>
      <c r="AD23" s="130">
        <f t="shared" si="17"/>
        <v>8546.8727300000028</v>
      </c>
      <c r="AE23" s="130">
        <f t="shared" si="18"/>
        <v>18094.626660000002</v>
      </c>
      <c r="AF23" s="134">
        <f t="shared" si="19"/>
        <v>1.1339403252930544</v>
      </c>
      <c r="AG23" s="135">
        <f t="shared" si="20"/>
        <v>1.3334597809303459</v>
      </c>
      <c r="AH23" s="129">
        <f>AH24+AH25+AH26+AH27+AH28+AH29</f>
        <v>63407.100000000006</v>
      </c>
      <c r="AI23" s="130">
        <f>AI24+AI25+AI26+AI27+AI28+AI29</f>
        <v>64965.95210000001</v>
      </c>
      <c r="AJ23" s="130">
        <f t="shared" ref="AJ23:AJ35" si="53">AI23/AH23*100</f>
        <v>102.45848193656546</v>
      </c>
      <c r="AK23" s="132">
        <f t="shared" si="22"/>
        <v>9.9005250795367186</v>
      </c>
      <c r="AL23" s="130">
        <f t="shared" si="28"/>
        <v>10702.656510000008</v>
      </c>
      <c r="AM23" s="130">
        <f t="shared" si="29"/>
        <v>-7391.9701499999937</v>
      </c>
      <c r="AN23" s="134">
        <f t="shared" si="44"/>
        <v>1.1972356524540386</v>
      </c>
      <c r="AO23" s="135">
        <f t="shared" si="45"/>
        <v>0.89784159190668311</v>
      </c>
    </row>
    <row r="24" spans="1:42" ht="30" customHeight="1" x14ac:dyDescent="0.2">
      <c r="A24" s="140" t="s">
        <v>35</v>
      </c>
      <c r="B24" s="141">
        <v>6403</v>
      </c>
      <c r="C24" s="142">
        <v>6653</v>
      </c>
      <c r="D24" s="142">
        <f t="shared" si="46"/>
        <v>103.90441980321725</v>
      </c>
      <c r="E24" s="143">
        <f t="shared" si="31"/>
        <v>1.98753644663257</v>
      </c>
      <c r="F24" s="142">
        <v>7900</v>
      </c>
      <c r="G24" s="142">
        <v>8184</v>
      </c>
      <c r="H24" s="142">
        <f t="shared" si="47"/>
        <v>103.59493670886076</v>
      </c>
      <c r="I24" s="143">
        <f t="shared" si="33"/>
        <v>2.4216886721547226</v>
      </c>
      <c r="J24" s="142">
        <v>12951</v>
      </c>
      <c r="K24" s="142">
        <v>13213.778899999999</v>
      </c>
      <c r="L24" s="142">
        <f t="shared" si="48"/>
        <v>102.02902401358969</v>
      </c>
      <c r="M24" s="144">
        <f t="shared" si="35"/>
        <v>3.6308580635250367</v>
      </c>
      <c r="N24" s="145">
        <f t="shared" si="36"/>
        <v>6560.7788999999993</v>
      </c>
      <c r="O24" s="145">
        <f t="shared" si="37"/>
        <v>5029.7788999999993</v>
      </c>
      <c r="P24" s="146">
        <f t="shared" si="49"/>
        <v>1.9861384187584548</v>
      </c>
      <c r="Q24" s="146">
        <f t="shared" si="50"/>
        <v>1.6145868646138806</v>
      </c>
      <c r="R24" s="141">
        <v>19657.62</v>
      </c>
      <c r="S24" s="147">
        <v>19998.55082</v>
      </c>
      <c r="T24" s="142">
        <f t="shared" si="51"/>
        <v>101.73434434076964</v>
      </c>
      <c r="U24" s="171">
        <f t="shared" si="11"/>
        <v>3.7386274843128584</v>
      </c>
      <c r="V24" s="141">
        <f t="shared" si="40"/>
        <v>11814.55082</v>
      </c>
      <c r="W24" s="142">
        <f t="shared" si="41"/>
        <v>6784.771920000001</v>
      </c>
      <c r="X24" s="146">
        <f t="shared" si="42"/>
        <v>2.4436156915933531</v>
      </c>
      <c r="Y24" s="148">
        <f t="shared" si="43"/>
        <v>1.5134618924189811</v>
      </c>
      <c r="Z24" s="141">
        <v>18819.5</v>
      </c>
      <c r="AA24" s="147">
        <v>19886.30169</v>
      </c>
      <c r="AB24" s="142">
        <f t="shared" si="52"/>
        <v>105.66859741225856</v>
      </c>
      <c r="AC24" s="144">
        <f t="shared" si="27"/>
        <v>2.8821836550137898</v>
      </c>
      <c r="AD24" s="142">
        <f t="shared" si="17"/>
        <v>6672.5227900000009</v>
      </c>
      <c r="AE24" s="142">
        <f t="shared" si="18"/>
        <v>-112.24913000000015</v>
      </c>
      <c r="AF24" s="146">
        <f t="shared" si="19"/>
        <v>1.5049670378547049</v>
      </c>
      <c r="AG24" s="148">
        <f t="shared" si="20"/>
        <v>0.9943871367975452</v>
      </c>
      <c r="AH24" s="141">
        <v>24501.5</v>
      </c>
      <c r="AI24" s="147">
        <v>28589.72567</v>
      </c>
      <c r="AJ24" s="142">
        <f t="shared" si="53"/>
        <v>116.68561381956206</v>
      </c>
      <c r="AK24" s="144">
        <f t="shared" si="22"/>
        <v>4.3569483223645342</v>
      </c>
      <c r="AL24" s="142">
        <f t="shared" si="28"/>
        <v>8591.1748499999994</v>
      </c>
      <c r="AM24" s="142">
        <f t="shared" si="29"/>
        <v>8703.4239799999996</v>
      </c>
      <c r="AN24" s="146">
        <f t="shared" si="44"/>
        <v>1.4295898701524012</v>
      </c>
      <c r="AO24" s="148">
        <f t="shared" si="45"/>
        <v>1.4376592548817959</v>
      </c>
    </row>
    <row r="25" spans="1:42" ht="30" customHeight="1" x14ac:dyDescent="0.2">
      <c r="A25" s="187" t="s">
        <v>36</v>
      </c>
      <c r="B25" s="54">
        <v>400</v>
      </c>
      <c r="C25" s="189">
        <v>383</v>
      </c>
      <c r="D25" s="189">
        <f t="shared" si="46"/>
        <v>95.75</v>
      </c>
      <c r="E25" s="30">
        <f t="shared" si="31"/>
        <v>0.11441852683906123</v>
      </c>
      <c r="F25" s="189">
        <v>555</v>
      </c>
      <c r="G25" s="189">
        <v>532</v>
      </c>
      <c r="H25" s="189">
        <f t="shared" si="47"/>
        <v>95.85585585585585</v>
      </c>
      <c r="I25" s="30">
        <f t="shared" si="33"/>
        <v>0.15742159990057583</v>
      </c>
      <c r="J25" s="189">
        <v>496.3</v>
      </c>
      <c r="K25" s="189">
        <v>495.28762999999998</v>
      </c>
      <c r="L25" s="189">
        <f t="shared" si="48"/>
        <v>99.79601652226475</v>
      </c>
      <c r="M25" s="180">
        <f t="shared" si="35"/>
        <v>0.13609423154111538</v>
      </c>
      <c r="N25" s="32">
        <f t="shared" si="36"/>
        <v>112.28762999999998</v>
      </c>
      <c r="O25" s="32">
        <f t="shared" si="37"/>
        <v>-36.712370000000021</v>
      </c>
      <c r="P25" s="33">
        <f t="shared" si="49"/>
        <v>1.2931791906005221</v>
      </c>
      <c r="Q25" s="33">
        <f t="shared" si="50"/>
        <v>0.93099178571428565</v>
      </c>
      <c r="R25" s="54">
        <v>281</v>
      </c>
      <c r="S25" s="34">
        <v>281.08255000000003</v>
      </c>
      <c r="T25" s="189">
        <f t="shared" si="51"/>
        <v>100.02937722419929</v>
      </c>
      <c r="U25" s="182">
        <f t="shared" si="11"/>
        <v>5.2546954839337863E-2</v>
      </c>
      <c r="V25" s="54">
        <f t="shared" si="40"/>
        <v>-250.91744999999997</v>
      </c>
      <c r="W25" s="189">
        <f t="shared" si="41"/>
        <v>-214.20507999999995</v>
      </c>
      <c r="X25" s="33">
        <f t="shared" si="42"/>
        <v>0.5283506578947369</v>
      </c>
      <c r="Y25" s="80">
        <f t="shared" si="43"/>
        <v>0.56751376972608836</v>
      </c>
      <c r="Z25" s="54">
        <v>392</v>
      </c>
      <c r="AA25" s="34">
        <v>377.40868999999998</v>
      </c>
      <c r="AB25" s="189">
        <f t="shared" si="52"/>
        <v>96.277727040816316</v>
      </c>
      <c r="AC25" s="180">
        <f t="shared" si="27"/>
        <v>5.4699017169449672E-2</v>
      </c>
      <c r="AD25" s="189">
        <f t="shared" si="17"/>
        <v>-117.87894</v>
      </c>
      <c r="AE25" s="189">
        <f t="shared" si="18"/>
        <v>96.326139999999953</v>
      </c>
      <c r="AF25" s="33">
        <f t="shared" si="19"/>
        <v>0.76199902266890851</v>
      </c>
      <c r="AG25" s="80">
        <f t="shared" si="20"/>
        <v>1.3426969763864742</v>
      </c>
      <c r="AH25" s="54">
        <v>207.9</v>
      </c>
      <c r="AI25" s="34">
        <v>207.02888999999999</v>
      </c>
      <c r="AJ25" s="189">
        <f t="shared" si="53"/>
        <v>99.580995670995662</v>
      </c>
      <c r="AK25" s="180">
        <f t="shared" si="22"/>
        <v>3.1550291366139287E-2</v>
      </c>
      <c r="AL25" s="189">
        <f t="shared" si="28"/>
        <v>-74.053660000000036</v>
      </c>
      <c r="AM25" s="189">
        <f t="shared" si="29"/>
        <v>-170.37979999999999</v>
      </c>
      <c r="AN25" s="33">
        <f t="shared" si="44"/>
        <v>0.73654124028688361</v>
      </c>
      <c r="AO25" s="80">
        <f t="shared" si="45"/>
        <v>0.54855358523938602</v>
      </c>
    </row>
    <row r="26" spans="1:42" ht="26.25" customHeight="1" x14ac:dyDescent="0.2">
      <c r="A26" s="187" t="s">
        <v>37</v>
      </c>
      <c r="B26" s="54">
        <v>15642</v>
      </c>
      <c r="C26" s="189">
        <v>15854</v>
      </c>
      <c r="D26" s="189">
        <f t="shared" si="46"/>
        <v>101.35532540595831</v>
      </c>
      <c r="E26" s="30">
        <f t="shared" si="31"/>
        <v>4.7362697767793129</v>
      </c>
      <c r="F26" s="189">
        <v>15297</v>
      </c>
      <c r="G26" s="189">
        <v>15559</v>
      </c>
      <c r="H26" s="189">
        <f t="shared" si="47"/>
        <v>101.71275413479768</v>
      </c>
      <c r="I26" s="30">
        <f t="shared" si="33"/>
        <v>4.6039899865659013</v>
      </c>
      <c r="J26" s="189">
        <v>20315.911599999999</v>
      </c>
      <c r="K26" s="189">
        <v>20471.544760000001</v>
      </c>
      <c r="L26" s="189">
        <f t="shared" si="48"/>
        <v>100.76606535342476</v>
      </c>
      <c r="M26" s="180">
        <f t="shared" si="35"/>
        <v>5.6251337279950793</v>
      </c>
      <c r="N26" s="32">
        <f t="shared" si="36"/>
        <v>4617.5447600000007</v>
      </c>
      <c r="O26" s="32">
        <f t="shared" si="37"/>
        <v>4912.5447600000007</v>
      </c>
      <c r="P26" s="33">
        <f t="shared" si="49"/>
        <v>1.29125424246247</v>
      </c>
      <c r="Q26" s="33">
        <f t="shared" si="50"/>
        <v>1.3157365357670803</v>
      </c>
      <c r="R26" s="54">
        <v>11689.81</v>
      </c>
      <c r="S26" s="34">
        <v>11972.70203</v>
      </c>
      <c r="T26" s="189">
        <f t="shared" si="51"/>
        <v>102.41998826328231</v>
      </c>
      <c r="U26" s="182">
        <f t="shared" si="11"/>
        <v>2.2382358238718796</v>
      </c>
      <c r="V26" s="54">
        <f t="shared" si="40"/>
        <v>-3586.2979699999996</v>
      </c>
      <c r="W26" s="189">
        <f t="shared" si="41"/>
        <v>-8498.8427300000003</v>
      </c>
      <c r="X26" s="33">
        <f t="shared" si="42"/>
        <v>0.76950331190950583</v>
      </c>
      <c r="Y26" s="80">
        <f t="shared" si="43"/>
        <v>0.58484604705521992</v>
      </c>
      <c r="Z26" s="54">
        <v>13512.329</v>
      </c>
      <c r="AA26" s="34">
        <v>12299.992829999999</v>
      </c>
      <c r="AB26" s="189">
        <f t="shared" si="52"/>
        <v>91.027925903817163</v>
      </c>
      <c r="AC26" s="180">
        <f t="shared" si="27"/>
        <v>1.7826762785782115</v>
      </c>
      <c r="AD26" s="189">
        <f t="shared" si="17"/>
        <v>-8171.5519300000014</v>
      </c>
      <c r="AE26" s="189">
        <f t="shared" si="18"/>
        <v>327.29079999999885</v>
      </c>
      <c r="AF26" s="33">
        <f t="shared" si="19"/>
        <v>0.60083364368444458</v>
      </c>
      <c r="AG26" s="80">
        <f t="shared" si="20"/>
        <v>1.0273364190622891</v>
      </c>
      <c r="AH26" s="54">
        <v>12693.2</v>
      </c>
      <c r="AI26" s="34">
        <v>11810.3959</v>
      </c>
      <c r="AJ26" s="189">
        <f t="shared" si="53"/>
        <v>93.045062710742755</v>
      </c>
      <c r="AK26" s="180">
        <f t="shared" si="22"/>
        <v>1.799852338456033</v>
      </c>
      <c r="AL26" s="189">
        <f t="shared" si="28"/>
        <v>-162.30613000000085</v>
      </c>
      <c r="AM26" s="189">
        <f t="shared" si="29"/>
        <v>-489.5969299999997</v>
      </c>
      <c r="AN26" s="33">
        <f t="shared" si="44"/>
        <v>0.98644365076544038</v>
      </c>
      <c r="AO26" s="80">
        <f t="shared" si="45"/>
        <v>0.9601953483415161</v>
      </c>
    </row>
    <row r="27" spans="1:42" ht="35.25" customHeight="1" x14ac:dyDescent="0.2">
      <c r="A27" s="187" t="s">
        <v>38</v>
      </c>
      <c r="B27" s="54">
        <v>8779</v>
      </c>
      <c r="C27" s="189">
        <v>8760</v>
      </c>
      <c r="D27" s="189">
        <f t="shared" si="46"/>
        <v>99.783574439002166</v>
      </c>
      <c r="E27" s="30">
        <f t="shared" si="31"/>
        <v>2.6169877156923667</v>
      </c>
      <c r="F27" s="189">
        <v>25391</v>
      </c>
      <c r="G27" s="189">
        <v>26126</v>
      </c>
      <c r="H27" s="189">
        <f t="shared" si="47"/>
        <v>102.89472647788587</v>
      </c>
      <c r="I27" s="30">
        <f t="shared" si="33"/>
        <v>7.730820900380535</v>
      </c>
      <c r="J27" s="189">
        <v>26190</v>
      </c>
      <c r="K27" s="189">
        <v>26551.987130000001</v>
      </c>
      <c r="L27" s="189">
        <f t="shared" si="48"/>
        <v>101.3821578083238</v>
      </c>
      <c r="M27" s="180">
        <f t="shared" si="35"/>
        <v>7.2959065913819332</v>
      </c>
      <c r="N27" s="32">
        <f t="shared" si="36"/>
        <v>17791.987130000001</v>
      </c>
      <c r="O27" s="32">
        <f t="shared" si="37"/>
        <v>425.98713000000134</v>
      </c>
      <c r="P27" s="33">
        <f t="shared" si="49"/>
        <v>3.0310487591324202</v>
      </c>
      <c r="Q27" s="33">
        <f t="shared" si="50"/>
        <v>1.0163051033453265</v>
      </c>
      <c r="R27" s="54">
        <v>18900</v>
      </c>
      <c r="S27" s="34">
        <v>20973.827600000001</v>
      </c>
      <c r="T27" s="189">
        <f t="shared" si="51"/>
        <v>110.97263280423282</v>
      </c>
      <c r="U27" s="182">
        <f t="shared" si="11"/>
        <v>3.9209505239839975</v>
      </c>
      <c r="V27" s="54">
        <f t="shared" si="40"/>
        <v>-5152.1723999999995</v>
      </c>
      <c r="W27" s="189">
        <f t="shared" si="41"/>
        <v>-5578.1595300000008</v>
      </c>
      <c r="X27" s="33">
        <f t="shared" si="42"/>
        <v>0.80279520783893443</v>
      </c>
      <c r="Y27" s="80">
        <f t="shared" si="43"/>
        <v>0.78991555311137274</v>
      </c>
      <c r="Z27" s="54">
        <v>34032</v>
      </c>
      <c r="AA27" s="34">
        <v>35137.150099999999</v>
      </c>
      <c r="AB27" s="189">
        <f t="shared" si="52"/>
        <v>103.24738510813351</v>
      </c>
      <c r="AC27" s="180">
        <f t="shared" si="27"/>
        <v>5.0925366254959057</v>
      </c>
      <c r="AD27" s="189">
        <f t="shared" si="17"/>
        <v>8585.1629699999976</v>
      </c>
      <c r="AE27" s="189">
        <f t="shared" si="18"/>
        <v>14163.322499999998</v>
      </c>
      <c r="AF27" s="33">
        <f t="shared" si="19"/>
        <v>1.3233341040716298</v>
      </c>
      <c r="AG27" s="80">
        <f t="shared" si="20"/>
        <v>1.67528554015577</v>
      </c>
      <c r="AH27" s="54">
        <v>24373.200000000001</v>
      </c>
      <c r="AI27" s="34">
        <v>22690.422760000001</v>
      </c>
      <c r="AJ27" s="189">
        <f t="shared" si="53"/>
        <v>93.095788653110802</v>
      </c>
      <c r="AK27" s="180">
        <f t="shared" si="22"/>
        <v>3.4579205312788881</v>
      </c>
      <c r="AL27" s="189">
        <f t="shared" si="28"/>
        <v>1716.5951600000008</v>
      </c>
      <c r="AM27" s="189">
        <f t="shared" si="29"/>
        <v>-12446.727339999998</v>
      </c>
      <c r="AN27" s="33">
        <f t="shared" si="44"/>
        <v>1.0818446300187954</v>
      </c>
      <c r="AO27" s="80">
        <f t="shared" si="45"/>
        <v>0.64576730598307697</v>
      </c>
    </row>
    <row r="28" spans="1:42" ht="21.75" customHeight="1" x14ac:dyDescent="0.2">
      <c r="A28" s="187" t="s">
        <v>39</v>
      </c>
      <c r="B28" s="54">
        <v>1470</v>
      </c>
      <c r="C28" s="189">
        <v>1575</v>
      </c>
      <c r="D28" s="189">
        <f t="shared" si="46"/>
        <v>107.14285714285714</v>
      </c>
      <c r="E28" s="30">
        <f t="shared" si="31"/>
        <v>0.47052005162277138</v>
      </c>
      <c r="F28" s="189">
        <v>2140</v>
      </c>
      <c r="G28" s="189">
        <v>2024</v>
      </c>
      <c r="H28" s="189">
        <f t="shared" si="47"/>
        <v>94.579439252336456</v>
      </c>
      <c r="I28" s="30">
        <f t="shared" si="33"/>
        <v>0.59891225225331857</v>
      </c>
      <c r="J28" s="189">
        <v>1896.25</v>
      </c>
      <c r="K28" s="189">
        <v>2267.6200800000001</v>
      </c>
      <c r="L28" s="189">
        <f t="shared" si="48"/>
        <v>119.58444719841795</v>
      </c>
      <c r="M28" s="180">
        <f t="shared" si="35"/>
        <v>0.62309250932594995</v>
      </c>
      <c r="N28" s="32">
        <f t="shared" si="36"/>
        <v>692.62008000000014</v>
      </c>
      <c r="O28" s="32">
        <f t="shared" si="37"/>
        <v>243.62008000000014</v>
      </c>
      <c r="P28" s="33">
        <f t="shared" si="49"/>
        <v>1.4397587809523811</v>
      </c>
      <c r="Q28" s="33">
        <f t="shared" si="50"/>
        <v>1.1203656521739132</v>
      </c>
      <c r="R28" s="54">
        <v>990</v>
      </c>
      <c r="S28" s="34">
        <v>994.57117000000005</v>
      </c>
      <c r="T28" s="189">
        <f t="shared" si="51"/>
        <v>100.46173434343434</v>
      </c>
      <c r="U28" s="182">
        <f t="shared" si="11"/>
        <v>0.18593002786724905</v>
      </c>
      <c r="V28" s="54">
        <f t="shared" si="40"/>
        <v>-1029.4288299999998</v>
      </c>
      <c r="W28" s="189">
        <f t="shared" si="41"/>
        <v>-1273.04891</v>
      </c>
      <c r="X28" s="33">
        <f t="shared" si="42"/>
        <v>0.49138891798418977</v>
      </c>
      <c r="Y28" s="80">
        <f t="shared" si="43"/>
        <v>0.43859691434730991</v>
      </c>
      <c r="Z28" s="54">
        <v>4675.55</v>
      </c>
      <c r="AA28" s="34">
        <v>4684.2269399999996</v>
      </c>
      <c r="AB28" s="189">
        <f t="shared" si="52"/>
        <v>100.18558116157456</v>
      </c>
      <c r="AC28" s="180">
        <f t="shared" si="27"/>
        <v>0.67889960301830554</v>
      </c>
      <c r="AD28" s="189">
        <f t="shared" si="17"/>
        <v>2416.6068599999994</v>
      </c>
      <c r="AE28" s="189">
        <f t="shared" si="18"/>
        <v>3689.6557699999994</v>
      </c>
      <c r="AF28" s="33">
        <f t="shared" si="19"/>
        <v>2.0657018260307516</v>
      </c>
      <c r="AG28" s="80">
        <f t="shared" si="20"/>
        <v>4.7097956197543906</v>
      </c>
      <c r="AH28" s="54">
        <v>1631.3</v>
      </c>
      <c r="AI28" s="34">
        <v>1692.18688</v>
      </c>
      <c r="AJ28" s="189">
        <f t="shared" si="53"/>
        <v>103.73241463863177</v>
      </c>
      <c r="AK28" s="180">
        <f t="shared" si="22"/>
        <v>0.2578818304535091</v>
      </c>
      <c r="AL28" s="189">
        <f t="shared" si="28"/>
        <v>697.61570999999992</v>
      </c>
      <c r="AM28" s="189">
        <f t="shared" si="29"/>
        <v>-2992.0400599999994</v>
      </c>
      <c r="AN28" s="33">
        <f t="shared" si="44"/>
        <v>1.7014236195887318</v>
      </c>
      <c r="AO28" s="80">
        <f t="shared" si="45"/>
        <v>0.36125211303276439</v>
      </c>
    </row>
    <row r="29" spans="1:42" ht="21.75" customHeight="1" x14ac:dyDescent="0.2">
      <c r="A29" s="245" t="s">
        <v>40</v>
      </c>
      <c r="B29" s="54">
        <v>1160</v>
      </c>
      <c r="C29" s="189">
        <v>1145</v>
      </c>
      <c r="D29" s="189">
        <f t="shared" si="46"/>
        <v>98.706896551724128</v>
      </c>
      <c r="E29" s="30">
        <f t="shared" si="31"/>
        <v>0.34206060895750678</v>
      </c>
      <c r="F29" s="247">
        <v>1131</v>
      </c>
      <c r="G29" s="247">
        <v>1175</v>
      </c>
      <c r="H29" s="189">
        <f t="shared" si="47"/>
        <v>103.89036251105217</v>
      </c>
      <c r="I29" s="30">
        <f t="shared" si="33"/>
        <v>0.34768868399093344</v>
      </c>
      <c r="J29" s="189">
        <v>803.4</v>
      </c>
      <c r="K29" s="189">
        <v>810.83101999999997</v>
      </c>
      <c r="L29" s="189">
        <f t="shared" si="48"/>
        <v>100.92494647747074</v>
      </c>
      <c r="M29" s="235">
        <f t="shared" si="35"/>
        <v>0.22279866867783221</v>
      </c>
      <c r="N29" s="32">
        <f t="shared" si="36"/>
        <v>-334.16898000000003</v>
      </c>
      <c r="O29" s="32">
        <f t="shared" si="37"/>
        <v>-364.16898000000003</v>
      </c>
      <c r="P29" s="33">
        <f t="shared" si="49"/>
        <v>0.70814936244541482</v>
      </c>
      <c r="Q29" s="33">
        <f t="shared" si="50"/>
        <v>0.69006895319148931</v>
      </c>
      <c r="R29" s="54">
        <v>0</v>
      </c>
      <c r="S29" s="34">
        <v>42.561419999999998</v>
      </c>
      <c r="T29" s="189"/>
      <c r="U29" s="249">
        <f t="shared" si="11"/>
        <v>7.9566412594381658E-3</v>
      </c>
      <c r="V29" s="54">
        <f t="shared" si="40"/>
        <v>-1132.43858</v>
      </c>
      <c r="W29" s="189">
        <f t="shared" si="41"/>
        <v>-768.26959999999997</v>
      </c>
      <c r="X29" s="33">
        <f t="shared" si="42"/>
        <v>3.6222485106382978E-2</v>
      </c>
      <c r="Y29" s="80">
        <f t="shared" si="43"/>
        <v>5.2491109676588349E-2</v>
      </c>
      <c r="Z29" s="54">
        <v>0</v>
      </c>
      <c r="AA29" s="34">
        <v>-27.158000000000001</v>
      </c>
      <c r="AB29" s="189"/>
      <c r="AC29" s="235">
        <f t="shared" si="27"/>
        <v>-3.93609354434291E-3</v>
      </c>
      <c r="AD29" s="189">
        <f t="shared" si="17"/>
        <v>-837.98901999999998</v>
      </c>
      <c r="AE29" s="189">
        <f t="shared" si="18"/>
        <v>-69.71942</v>
      </c>
      <c r="AF29" s="33">
        <f t="shared" si="19"/>
        <v>-3.3494031839087758E-2</v>
      </c>
      <c r="AG29" s="80">
        <f t="shared" si="20"/>
        <v>-0.63808961261160935</v>
      </c>
      <c r="AH29" s="54">
        <v>0</v>
      </c>
      <c r="AI29" s="34">
        <v>-23.808</v>
      </c>
      <c r="AJ29" s="189"/>
      <c r="AK29" s="235">
        <f t="shared" si="22"/>
        <v>-3.6282343823852026E-3</v>
      </c>
      <c r="AL29" s="189">
        <f t="shared" si="28"/>
        <v>-66.369419999999991</v>
      </c>
      <c r="AM29" s="189">
        <f t="shared" si="29"/>
        <v>3.3500000000000014</v>
      </c>
      <c r="AN29" s="33">
        <f t="shared" si="44"/>
        <v>-0.55937983272174663</v>
      </c>
      <c r="AO29" s="80">
        <f t="shared" si="45"/>
        <v>0.8766477649311436</v>
      </c>
    </row>
    <row r="30" spans="1:42" ht="13.5" hidden="1" customHeight="1" x14ac:dyDescent="0.2">
      <c r="A30" s="246"/>
      <c r="B30" s="110"/>
      <c r="C30" s="190"/>
      <c r="D30" s="190" t="e">
        <f t="shared" si="46"/>
        <v>#DIV/0!</v>
      </c>
      <c r="E30" s="112">
        <f t="shared" si="31"/>
        <v>0</v>
      </c>
      <c r="F30" s="248"/>
      <c r="G30" s="248"/>
      <c r="H30" s="190" t="e">
        <f t="shared" si="47"/>
        <v>#DIV/0!</v>
      </c>
      <c r="I30" s="112">
        <f t="shared" si="33"/>
        <v>0</v>
      </c>
      <c r="J30" s="190"/>
      <c r="K30" s="190"/>
      <c r="L30" s="190" t="e">
        <f t="shared" si="48"/>
        <v>#DIV/0!</v>
      </c>
      <c r="M30" s="236">
        <f t="shared" si="35"/>
        <v>0</v>
      </c>
      <c r="N30" s="114">
        <f t="shared" si="36"/>
        <v>0</v>
      </c>
      <c r="O30" s="114">
        <f t="shared" si="37"/>
        <v>0</v>
      </c>
      <c r="P30" s="115" t="e">
        <f t="shared" si="49"/>
        <v>#DIV/0!</v>
      </c>
      <c r="Q30" s="115" t="e">
        <f t="shared" si="50"/>
        <v>#DIV/0!</v>
      </c>
      <c r="R30" s="190"/>
      <c r="S30" s="116"/>
      <c r="T30" s="190" t="e">
        <f t="shared" si="51"/>
        <v>#DIV/0!</v>
      </c>
      <c r="U30" s="250">
        <f t="shared" si="11"/>
        <v>0</v>
      </c>
      <c r="V30" s="110">
        <f t="shared" si="40"/>
        <v>0</v>
      </c>
      <c r="W30" s="190">
        <f t="shared" si="41"/>
        <v>0</v>
      </c>
      <c r="X30" s="115" t="e">
        <f t="shared" si="42"/>
        <v>#DIV/0!</v>
      </c>
      <c r="Y30" s="117" t="e">
        <f t="shared" si="43"/>
        <v>#DIV/0!</v>
      </c>
      <c r="Z30" s="118"/>
      <c r="AA30" s="116"/>
      <c r="AB30" s="190" t="e">
        <f t="shared" ref="AB30:AB35" si="54">AA30/Z30*100</f>
        <v>#DIV/0!</v>
      </c>
      <c r="AC30" s="236">
        <f t="shared" si="27"/>
        <v>0</v>
      </c>
      <c r="AD30" s="190">
        <f t="shared" si="17"/>
        <v>0</v>
      </c>
      <c r="AE30" s="190">
        <f t="shared" si="18"/>
        <v>0</v>
      </c>
      <c r="AF30" s="115" t="e">
        <f t="shared" si="19"/>
        <v>#DIV/0!</v>
      </c>
      <c r="AG30" s="117" t="e">
        <f t="shared" si="20"/>
        <v>#DIV/0!</v>
      </c>
      <c r="AH30" s="110"/>
      <c r="AI30" s="116"/>
      <c r="AJ30" s="190" t="e">
        <f t="shared" si="53"/>
        <v>#DIV/0!</v>
      </c>
      <c r="AK30" s="236">
        <f t="shared" si="22"/>
        <v>0</v>
      </c>
      <c r="AL30" s="190">
        <f t="shared" si="28"/>
        <v>0</v>
      </c>
      <c r="AM30" s="190">
        <f t="shared" si="29"/>
        <v>0</v>
      </c>
      <c r="AN30" s="115" t="e">
        <f t="shared" si="44"/>
        <v>#DIV/0!</v>
      </c>
      <c r="AO30" s="117" t="e">
        <f t="shared" si="45"/>
        <v>#DIV/0!</v>
      </c>
    </row>
    <row r="31" spans="1:42" ht="26.25" customHeight="1" x14ac:dyDescent="0.2">
      <c r="A31" s="128" t="s">
        <v>41</v>
      </c>
      <c r="B31" s="129">
        <f>B16+B23</f>
        <v>108738</v>
      </c>
      <c r="C31" s="130">
        <f>C16+C23</f>
        <v>110205</v>
      </c>
      <c r="D31" s="130">
        <f t="shared" si="46"/>
        <v>101.34911438503561</v>
      </c>
      <c r="E31" s="131">
        <f t="shared" si="31"/>
        <v>32.92296018354763</v>
      </c>
      <c r="F31" s="130">
        <f>F16+F23</f>
        <v>118076</v>
      </c>
      <c r="G31" s="130">
        <f>G16+G23</f>
        <v>118264</v>
      </c>
      <c r="H31" s="130">
        <f t="shared" si="47"/>
        <v>100.15921948575495</v>
      </c>
      <c r="I31" s="131">
        <f t="shared" si="33"/>
        <v>34.994940020003199</v>
      </c>
      <c r="J31" s="130">
        <f>J16+J23</f>
        <v>140128.8616</v>
      </c>
      <c r="K31" s="130">
        <f>K16+K23</f>
        <v>133676.73889000001</v>
      </c>
      <c r="L31" s="130">
        <f t="shared" si="48"/>
        <v>95.395579014680294</v>
      </c>
      <c r="M31" s="132">
        <f t="shared" si="35"/>
        <v>36.731450478900278</v>
      </c>
      <c r="N31" s="133">
        <f t="shared" si="36"/>
        <v>23471.738890000008</v>
      </c>
      <c r="O31" s="133">
        <f t="shared" si="37"/>
        <v>15412.738890000008</v>
      </c>
      <c r="P31" s="134">
        <f t="shared" si="49"/>
        <v>1.2129825224808313</v>
      </c>
      <c r="Q31" s="134">
        <f t="shared" si="50"/>
        <v>1.1303248570148143</v>
      </c>
      <c r="R31" s="130">
        <f>R16+R23</f>
        <v>161160.43</v>
      </c>
      <c r="S31" s="130">
        <f>S16+S23</f>
        <v>164649.47539000001</v>
      </c>
      <c r="T31" s="130">
        <f t="shared" si="51"/>
        <v>102.1649516509729</v>
      </c>
      <c r="U31" s="170">
        <f t="shared" si="11"/>
        <v>30.780383014310214</v>
      </c>
      <c r="V31" s="129">
        <f t="shared" si="40"/>
        <v>46385.475390000007</v>
      </c>
      <c r="W31" s="130">
        <f t="shared" si="41"/>
        <v>30972.736499999999</v>
      </c>
      <c r="X31" s="134">
        <f t="shared" si="42"/>
        <v>1.3922197404958399</v>
      </c>
      <c r="Y31" s="135">
        <f t="shared" si="43"/>
        <v>1.2316987739017695</v>
      </c>
      <c r="Z31" s="136">
        <f>Z16+Z23</f>
        <v>185398.78899999999</v>
      </c>
      <c r="AA31" s="130">
        <f>AA16+AA23</f>
        <v>187647.81271999999</v>
      </c>
      <c r="AB31" s="130">
        <f t="shared" si="54"/>
        <v>101.21307357622493</v>
      </c>
      <c r="AC31" s="132">
        <f t="shared" si="27"/>
        <v>27.196382070007335</v>
      </c>
      <c r="AD31" s="130">
        <f t="shared" si="17"/>
        <v>53971.073829999979</v>
      </c>
      <c r="AE31" s="130">
        <f t="shared" si="18"/>
        <v>22998.33732999998</v>
      </c>
      <c r="AF31" s="134">
        <f t="shared" si="19"/>
        <v>1.4037431962969393</v>
      </c>
      <c r="AG31" s="135">
        <f t="shared" si="20"/>
        <v>1.1396805988936469</v>
      </c>
      <c r="AH31" s="129">
        <f>AH16+AH23</f>
        <v>213483.30000000002</v>
      </c>
      <c r="AI31" s="130">
        <f>AI16+AI23</f>
        <v>219425.56466000003</v>
      </c>
      <c r="AJ31" s="130">
        <f t="shared" si="53"/>
        <v>102.78347986001717</v>
      </c>
      <c r="AK31" s="132">
        <f t="shared" si="22"/>
        <v>33.439490006455799</v>
      </c>
      <c r="AL31" s="130">
        <f t="shared" si="28"/>
        <v>54776.089270000026</v>
      </c>
      <c r="AM31" s="130">
        <f t="shared" si="29"/>
        <v>31777.751940000046</v>
      </c>
      <c r="AN31" s="134">
        <f t="shared" si="44"/>
        <v>1.3326830476699281</v>
      </c>
      <c r="AO31" s="135">
        <f t="shared" si="45"/>
        <v>1.1693478409333631</v>
      </c>
      <c r="AP31" s="4"/>
    </row>
    <row r="32" spans="1:42" ht="20.25" customHeight="1" x14ac:dyDescent="0.2">
      <c r="A32" s="140" t="s">
        <v>42</v>
      </c>
      <c r="B32" s="141">
        <v>11588</v>
      </c>
      <c r="C32" s="142">
        <v>11588</v>
      </c>
      <c r="D32" s="142">
        <f t="shared" si="46"/>
        <v>100</v>
      </c>
      <c r="E32" s="143">
        <f t="shared" si="31"/>
        <v>3.4618326083839204</v>
      </c>
      <c r="F32" s="142">
        <v>12784</v>
      </c>
      <c r="G32" s="142">
        <v>12784</v>
      </c>
      <c r="H32" s="142">
        <f t="shared" si="47"/>
        <v>100</v>
      </c>
      <c r="I32" s="143">
        <f t="shared" si="33"/>
        <v>3.782852881821356</v>
      </c>
      <c r="J32" s="142">
        <v>14739</v>
      </c>
      <c r="K32" s="142">
        <v>14739</v>
      </c>
      <c r="L32" s="142">
        <f t="shared" si="48"/>
        <v>100</v>
      </c>
      <c r="M32" s="144">
        <f t="shared" si="35"/>
        <v>4.0499555353007697</v>
      </c>
      <c r="N32" s="145">
        <f t="shared" si="36"/>
        <v>3151</v>
      </c>
      <c r="O32" s="145">
        <f t="shared" si="37"/>
        <v>1955</v>
      </c>
      <c r="P32" s="146">
        <f t="shared" si="49"/>
        <v>1.2719192267863306</v>
      </c>
      <c r="Q32" s="146">
        <f t="shared" si="50"/>
        <v>1.1529255319148937</v>
      </c>
      <c r="R32" s="141">
        <v>44073</v>
      </c>
      <c r="S32" s="147">
        <v>44073</v>
      </c>
      <c r="T32" s="142">
        <f t="shared" si="51"/>
        <v>100</v>
      </c>
      <c r="U32" s="171">
        <f t="shared" si="11"/>
        <v>8.2392234616988418</v>
      </c>
      <c r="V32" s="141">
        <f t="shared" si="40"/>
        <v>31289</v>
      </c>
      <c r="W32" s="142">
        <f t="shared" si="41"/>
        <v>29334</v>
      </c>
      <c r="X32" s="146">
        <f t="shared" si="42"/>
        <v>3.4475125156445556</v>
      </c>
      <c r="Y32" s="148">
        <f t="shared" si="43"/>
        <v>2.9902300020354162</v>
      </c>
      <c r="Z32" s="141">
        <v>36502.400000000001</v>
      </c>
      <c r="AA32" s="147">
        <v>36502.400000000001</v>
      </c>
      <c r="AB32" s="142">
        <f t="shared" si="54"/>
        <v>100</v>
      </c>
      <c r="AC32" s="144">
        <f t="shared" si="27"/>
        <v>5.2904065466169321</v>
      </c>
      <c r="AD32" s="142">
        <f t="shared" si="17"/>
        <v>21763.4</v>
      </c>
      <c r="AE32" s="142">
        <f t="shared" si="18"/>
        <v>-7570.5999999999985</v>
      </c>
      <c r="AF32" s="146">
        <f t="shared" si="19"/>
        <v>2.4765859284890426</v>
      </c>
      <c r="AG32" s="148">
        <f t="shared" si="20"/>
        <v>0.8282258979420507</v>
      </c>
      <c r="AH32" s="141">
        <v>34324</v>
      </c>
      <c r="AI32" s="147">
        <v>34324</v>
      </c>
      <c r="AJ32" s="142">
        <f t="shared" si="53"/>
        <v>100</v>
      </c>
      <c r="AK32" s="144">
        <f t="shared" si="22"/>
        <v>5.2308264844165704</v>
      </c>
      <c r="AL32" s="142">
        <f t="shared" si="28"/>
        <v>-9749</v>
      </c>
      <c r="AM32" s="142">
        <f t="shared" si="29"/>
        <v>-2178.4000000000015</v>
      </c>
      <c r="AN32" s="146">
        <f t="shared" si="44"/>
        <v>0.77879881106346294</v>
      </c>
      <c r="AO32" s="148">
        <f t="shared" si="45"/>
        <v>0.94032173226965898</v>
      </c>
    </row>
    <row r="33" spans="1:41" ht="22.5" customHeight="1" x14ac:dyDescent="0.2">
      <c r="A33" s="187" t="s">
        <v>43</v>
      </c>
      <c r="B33" s="54">
        <v>67560.677320000003</v>
      </c>
      <c r="C33" s="189">
        <v>63314.360769999999</v>
      </c>
      <c r="D33" s="189">
        <f t="shared" si="46"/>
        <v>93.714810569634466</v>
      </c>
      <c r="E33" s="30">
        <f t="shared" si="31"/>
        <v>18.914715109817887</v>
      </c>
      <c r="F33" s="189">
        <v>41067.019520000002</v>
      </c>
      <c r="G33" s="189">
        <v>33721.203320000001</v>
      </c>
      <c r="H33" s="189">
        <f t="shared" si="47"/>
        <v>82.112614244083332</v>
      </c>
      <c r="I33" s="30">
        <f t="shared" si="33"/>
        <v>9.9782815361034025</v>
      </c>
      <c r="J33" s="189">
        <v>45622.082090000004</v>
      </c>
      <c r="K33" s="189">
        <v>44589.379099999998</v>
      </c>
      <c r="L33" s="189">
        <f t="shared" si="48"/>
        <v>97.73639662485644</v>
      </c>
      <c r="M33" s="180">
        <f t="shared" si="35"/>
        <v>12.252188255761547</v>
      </c>
      <c r="N33" s="32">
        <f t="shared" si="36"/>
        <v>-18724.981670000001</v>
      </c>
      <c r="O33" s="32">
        <f t="shared" si="37"/>
        <v>10868.175779999998</v>
      </c>
      <c r="P33" s="33">
        <f t="shared" si="49"/>
        <v>0.70425379894426121</v>
      </c>
      <c r="Q33" s="33">
        <f t="shared" si="50"/>
        <v>1.3222950164875669</v>
      </c>
      <c r="R33" s="54">
        <v>130065.16001000001</v>
      </c>
      <c r="S33" s="34">
        <v>103057.62447</v>
      </c>
      <c r="T33" s="189">
        <f t="shared" si="51"/>
        <v>79.235380529325809</v>
      </c>
      <c r="U33" s="182">
        <f t="shared" si="11"/>
        <v>19.266099367870865</v>
      </c>
      <c r="V33" s="54">
        <f t="shared" si="40"/>
        <v>69336.421149999995</v>
      </c>
      <c r="W33" s="189">
        <f t="shared" si="41"/>
        <v>58468.245369999997</v>
      </c>
      <c r="X33" s="33">
        <f t="shared" si="42"/>
        <v>3.0561668719833808</v>
      </c>
      <c r="Y33" s="80">
        <f t="shared" si="43"/>
        <v>2.3112594647006421</v>
      </c>
      <c r="Z33" s="54">
        <v>244936.66711000001</v>
      </c>
      <c r="AA33" s="34">
        <v>227421.4086</v>
      </c>
      <c r="AB33" s="189">
        <f t="shared" si="54"/>
        <v>92.849066366150083</v>
      </c>
      <c r="AC33" s="180">
        <f t="shared" si="27"/>
        <v>32.960893226151818</v>
      </c>
      <c r="AD33" s="189">
        <f t="shared" si="17"/>
        <v>182832.0295</v>
      </c>
      <c r="AE33" s="189">
        <f t="shared" si="18"/>
        <v>124363.78413</v>
      </c>
      <c r="AF33" s="33">
        <f t="shared" si="19"/>
        <v>5.1003493026885414</v>
      </c>
      <c r="AG33" s="80">
        <f t="shared" si="20"/>
        <v>2.2067402559448883</v>
      </c>
      <c r="AH33" s="54">
        <v>152843.43288000001</v>
      </c>
      <c r="AI33" s="34">
        <v>140361.15953999999</v>
      </c>
      <c r="AJ33" s="189">
        <f t="shared" si="53"/>
        <v>91.833294303327989</v>
      </c>
      <c r="AK33" s="180">
        <f t="shared" si="22"/>
        <v>21.390422756824716</v>
      </c>
      <c r="AL33" s="189">
        <f t="shared" si="28"/>
        <v>37303.535069999998</v>
      </c>
      <c r="AM33" s="189">
        <f t="shared" si="29"/>
        <v>-87060.249060000002</v>
      </c>
      <c r="AN33" s="33">
        <f t="shared" si="44"/>
        <v>1.361967736611851</v>
      </c>
      <c r="AO33" s="80">
        <f t="shared" si="45"/>
        <v>0.61718534065926101</v>
      </c>
    </row>
    <row r="34" spans="1:41" ht="20.25" customHeight="1" x14ac:dyDescent="0.2">
      <c r="A34" s="187" t="s">
        <v>44</v>
      </c>
      <c r="B34" s="54">
        <v>153127.4</v>
      </c>
      <c r="C34" s="189">
        <v>152009.60000000001</v>
      </c>
      <c r="D34" s="189">
        <f t="shared" si="46"/>
        <v>99.270019604590701</v>
      </c>
      <c r="E34" s="30">
        <f t="shared" si="31"/>
        <v>45.411787199464655</v>
      </c>
      <c r="F34" s="189">
        <v>175797.3</v>
      </c>
      <c r="G34" s="189">
        <v>174175.01592000001</v>
      </c>
      <c r="H34" s="189">
        <f t="shared" si="47"/>
        <v>99.077184871440011</v>
      </c>
      <c r="I34" s="30">
        <f t="shared" si="33"/>
        <v>51.539303888786968</v>
      </c>
      <c r="J34" s="189">
        <v>173163.4</v>
      </c>
      <c r="K34" s="189">
        <v>170029.42003000001</v>
      </c>
      <c r="L34" s="189">
        <f t="shared" si="48"/>
        <v>98.190160293687939</v>
      </c>
      <c r="M34" s="180">
        <f t="shared" si="35"/>
        <v>46.720373893376625</v>
      </c>
      <c r="N34" s="32">
        <f t="shared" si="36"/>
        <v>18019.820030000003</v>
      </c>
      <c r="O34" s="32">
        <f t="shared" si="37"/>
        <v>-4145.5958899999969</v>
      </c>
      <c r="P34" s="33">
        <f t="shared" si="49"/>
        <v>1.1185439605788055</v>
      </c>
      <c r="Q34" s="33">
        <f t="shared" si="50"/>
        <v>0.9761986765547126</v>
      </c>
      <c r="R34" s="54">
        <v>193315.4</v>
      </c>
      <c r="S34" s="34">
        <v>193675.58976</v>
      </c>
      <c r="T34" s="189">
        <f t="shared" si="51"/>
        <v>100.1863223312783</v>
      </c>
      <c r="U34" s="182">
        <f t="shared" si="11"/>
        <v>36.206667644792773</v>
      </c>
      <c r="V34" s="54">
        <f t="shared" si="40"/>
        <v>19500.573839999997</v>
      </c>
      <c r="W34" s="189">
        <f t="shared" si="41"/>
        <v>23646.169729999994</v>
      </c>
      <c r="X34" s="33">
        <f t="shared" si="42"/>
        <v>1.1119596501082381</v>
      </c>
      <c r="Y34" s="80">
        <f t="shared" si="43"/>
        <v>1.1390710485622304</v>
      </c>
      <c r="Z34" s="54">
        <v>208967.6</v>
      </c>
      <c r="AA34" s="34">
        <v>208660.04086000001</v>
      </c>
      <c r="AB34" s="189">
        <f t="shared" si="54"/>
        <v>99.8528197002789</v>
      </c>
      <c r="AC34" s="180">
        <f t="shared" si="27"/>
        <v>30.241749752977899</v>
      </c>
      <c r="AD34" s="189">
        <f t="shared" si="17"/>
        <v>38630.62083</v>
      </c>
      <c r="AE34" s="189">
        <f t="shared" si="18"/>
        <v>14984.451100000006</v>
      </c>
      <c r="AF34" s="33">
        <f t="shared" si="19"/>
        <v>1.2271996271185539</v>
      </c>
      <c r="AG34" s="80">
        <f t="shared" si="20"/>
        <v>1.0773688161660875</v>
      </c>
      <c r="AH34" s="54">
        <v>229908.4</v>
      </c>
      <c r="AI34" s="34">
        <v>228648.02752</v>
      </c>
      <c r="AJ34" s="189">
        <f t="shared" si="53"/>
        <v>99.4517936360742</v>
      </c>
      <c r="AK34" s="180">
        <f t="shared" si="22"/>
        <v>34.844952743305704</v>
      </c>
      <c r="AL34" s="189">
        <f t="shared" si="28"/>
        <v>34972.437760000001</v>
      </c>
      <c r="AM34" s="189">
        <f t="shared" si="29"/>
        <v>19987.986659999995</v>
      </c>
      <c r="AN34" s="33">
        <f t="shared" si="44"/>
        <v>1.1805722538567578</v>
      </c>
      <c r="AO34" s="80">
        <f t="shared" si="45"/>
        <v>1.0957921151439383</v>
      </c>
    </row>
    <row r="35" spans="1:41" ht="20.25" customHeight="1" x14ac:dyDescent="0.2">
      <c r="A35" s="187" t="s">
        <v>45</v>
      </c>
      <c r="B35" s="54">
        <v>1118.3</v>
      </c>
      <c r="C35" s="189">
        <v>874.46699999999998</v>
      </c>
      <c r="D35" s="189">
        <f t="shared" si="46"/>
        <v>78.196101225073775</v>
      </c>
      <c r="E35" s="30">
        <f t="shared" si="31"/>
        <v>0.26124079871899047</v>
      </c>
      <c r="F35" s="189">
        <v>1137.3430000000001</v>
      </c>
      <c r="G35" s="189">
        <v>1136.3395700000001</v>
      </c>
      <c r="H35" s="189">
        <f t="shared" si="47"/>
        <v>99.911774196526466</v>
      </c>
      <c r="I35" s="30">
        <f t="shared" si="33"/>
        <v>0.33624885928521125</v>
      </c>
      <c r="J35" s="189">
        <v>1185.18</v>
      </c>
      <c r="K35" s="189">
        <v>1176.82142</v>
      </c>
      <c r="L35" s="189">
        <f t="shared" si="48"/>
        <v>99.294741726995056</v>
      </c>
      <c r="M35" s="180">
        <f t="shared" si="35"/>
        <v>0.32336484320439052</v>
      </c>
      <c r="N35" s="32">
        <f t="shared" si="36"/>
        <v>302.35442</v>
      </c>
      <c r="O35" s="32">
        <f t="shared" si="37"/>
        <v>40.481849999999895</v>
      </c>
      <c r="P35" s="33">
        <f t="shared" si="49"/>
        <v>1.345758524907172</v>
      </c>
      <c r="Q35" s="33">
        <f t="shared" si="50"/>
        <v>1.0356247824758931</v>
      </c>
      <c r="R35" s="54">
        <v>29284.463</v>
      </c>
      <c r="S35" s="34">
        <v>29235.32013</v>
      </c>
      <c r="T35" s="189">
        <f t="shared" si="51"/>
        <v>99.832187907970166</v>
      </c>
      <c r="U35" s="182">
        <f t="shared" si="11"/>
        <v>5.4653945845613512</v>
      </c>
      <c r="V35" s="54">
        <f t="shared" si="40"/>
        <v>28098.98056</v>
      </c>
      <c r="W35" s="189">
        <f t="shared" si="41"/>
        <v>28058.49871</v>
      </c>
      <c r="X35" s="33">
        <f t="shared" si="42"/>
        <v>25.727626584366853</v>
      </c>
      <c r="Y35" s="80">
        <f t="shared" si="43"/>
        <v>24.842613869145925</v>
      </c>
      <c r="Z35" s="54">
        <v>29749.489000000001</v>
      </c>
      <c r="AA35" s="34">
        <v>29749.489000000001</v>
      </c>
      <c r="AB35" s="189">
        <f t="shared" si="54"/>
        <v>100</v>
      </c>
      <c r="AC35" s="180">
        <f t="shared" si="27"/>
        <v>4.3116861182856026</v>
      </c>
      <c r="AD35" s="189">
        <f t="shared" si="17"/>
        <v>28572.667580000001</v>
      </c>
      <c r="AE35" s="189">
        <f t="shared" si="18"/>
        <v>514.16887000000133</v>
      </c>
      <c r="AF35" s="33">
        <f t="shared" si="19"/>
        <v>25.279527118056706</v>
      </c>
      <c r="AG35" s="80">
        <f t="shared" si="20"/>
        <v>1.0175872495226206</v>
      </c>
      <c r="AH35" s="54">
        <v>33428.183620000003</v>
      </c>
      <c r="AI35" s="34">
        <v>33428.183620000003</v>
      </c>
      <c r="AJ35" s="189">
        <f t="shared" si="53"/>
        <v>100</v>
      </c>
      <c r="AK35" s="180">
        <f t="shared" si="22"/>
        <v>5.0943080120451052</v>
      </c>
      <c r="AL35" s="189">
        <f t="shared" si="28"/>
        <v>4192.8634900000034</v>
      </c>
      <c r="AM35" s="189">
        <f t="shared" si="29"/>
        <v>3678.694620000002</v>
      </c>
      <c r="AN35" s="33">
        <f t="shared" si="44"/>
        <v>1.143417738247972</v>
      </c>
      <c r="AO35" s="80">
        <f t="shared" si="45"/>
        <v>1.1236557246411862</v>
      </c>
    </row>
    <row r="36" spans="1:41" ht="30.75" hidden="1" customHeight="1" x14ac:dyDescent="0.2">
      <c r="A36" s="187" t="s">
        <v>46</v>
      </c>
      <c r="B36" s="54">
        <v>0</v>
      </c>
      <c r="C36" s="189">
        <v>0</v>
      </c>
      <c r="D36" s="189" t="s">
        <v>47</v>
      </c>
      <c r="E36" s="30">
        <f t="shared" si="31"/>
        <v>0</v>
      </c>
      <c r="F36" s="189">
        <v>0</v>
      </c>
      <c r="G36" s="189">
        <v>0</v>
      </c>
      <c r="H36" s="189" t="s">
        <v>47</v>
      </c>
      <c r="I36" s="30" t="s">
        <v>47</v>
      </c>
      <c r="J36" s="189">
        <v>102.65125</v>
      </c>
      <c r="K36" s="189">
        <v>102.65125</v>
      </c>
      <c r="L36" s="189">
        <f t="shared" si="48"/>
        <v>100</v>
      </c>
      <c r="M36" s="180">
        <f t="shared" si="35"/>
        <v>2.8206323233804408E-2</v>
      </c>
      <c r="N36" s="32">
        <f t="shared" si="36"/>
        <v>102.65125</v>
      </c>
      <c r="O36" s="32">
        <f t="shared" si="37"/>
        <v>102.65125</v>
      </c>
      <c r="P36" s="33" t="s">
        <v>47</v>
      </c>
      <c r="Q36" s="33" t="s">
        <v>47</v>
      </c>
      <c r="R36" s="54"/>
      <c r="S36" s="34"/>
      <c r="T36" s="189"/>
      <c r="U36" s="182">
        <f t="shared" si="11"/>
        <v>0</v>
      </c>
      <c r="V36" s="54">
        <f t="shared" si="40"/>
        <v>0</v>
      </c>
      <c r="W36" s="189">
        <f t="shared" si="41"/>
        <v>-102.65125</v>
      </c>
      <c r="X36" s="33"/>
      <c r="Y36" s="80">
        <f t="shared" si="43"/>
        <v>0</v>
      </c>
      <c r="Z36" s="54"/>
      <c r="AA36" s="34"/>
      <c r="AB36" s="189"/>
      <c r="AC36" s="180">
        <f t="shared" si="27"/>
        <v>0</v>
      </c>
      <c r="AD36" s="189">
        <f t="shared" si="17"/>
        <v>-102.65125</v>
      </c>
      <c r="AE36" s="189">
        <f t="shared" si="18"/>
        <v>0</v>
      </c>
      <c r="AF36" s="33">
        <f t="shared" si="19"/>
        <v>0</v>
      </c>
      <c r="AG36" s="80"/>
      <c r="AH36" s="54"/>
      <c r="AI36" s="34"/>
      <c r="AJ36" s="189"/>
      <c r="AK36" s="180">
        <f t="shared" si="22"/>
        <v>0</v>
      </c>
      <c r="AL36" s="189">
        <f t="shared" si="28"/>
        <v>0</v>
      </c>
      <c r="AM36" s="189">
        <f t="shared" si="29"/>
        <v>0</v>
      </c>
      <c r="AN36" s="33"/>
      <c r="AO36" s="80"/>
    </row>
    <row r="37" spans="1:41" ht="20.25" customHeight="1" x14ac:dyDescent="0.2">
      <c r="A37" s="187" t="s">
        <v>48</v>
      </c>
      <c r="B37" s="54">
        <v>0</v>
      </c>
      <c r="C37" s="189">
        <v>0</v>
      </c>
      <c r="D37" s="189" t="s">
        <v>47</v>
      </c>
      <c r="E37" s="30">
        <f t="shared" si="31"/>
        <v>0</v>
      </c>
      <c r="F37" s="189">
        <v>500</v>
      </c>
      <c r="G37" s="189">
        <v>500</v>
      </c>
      <c r="H37" s="189">
        <f t="shared" ref="H37:H41" si="55">G37/F37*100</f>
        <v>100</v>
      </c>
      <c r="I37" s="30">
        <f t="shared" ref="I37:I41" si="56">G37/G$41*100</f>
        <v>0.14795263148550361</v>
      </c>
      <c r="J37" s="189">
        <v>500</v>
      </c>
      <c r="K37" s="189">
        <v>500</v>
      </c>
      <c r="L37" s="189">
        <f t="shared" si="48"/>
        <v>100</v>
      </c>
      <c r="M37" s="180">
        <f t="shared" si="35"/>
        <v>0.13738908797410848</v>
      </c>
      <c r="N37" s="32">
        <f t="shared" si="36"/>
        <v>500</v>
      </c>
      <c r="O37" s="32">
        <f t="shared" si="37"/>
        <v>0</v>
      </c>
      <c r="P37" s="33" t="s">
        <v>47</v>
      </c>
      <c r="Q37" s="33">
        <f t="shared" ref="Q37:Q42" si="57">K37/G37</f>
        <v>1</v>
      </c>
      <c r="R37" s="54">
        <v>220.33572000000001</v>
      </c>
      <c r="S37" s="34">
        <v>227.33572000000001</v>
      </c>
      <c r="T37" s="189">
        <f t="shared" ref="T37:T42" si="58">S37/R37*100</f>
        <v>103.17697012540681</v>
      </c>
      <c r="U37" s="182">
        <f t="shared" si="11"/>
        <v>4.249925800163816E-2</v>
      </c>
      <c r="V37" s="54">
        <f t="shared" si="40"/>
        <v>-272.66427999999996</v>
      </c>
      <c r="W37" s="189">
        <f t="shared" si="41"/>
        <v>-272.66427999999996</v>
      </c>
      <c r="X37" s="33">
        <f t="shared" ref="X37:X42" si="59">S37/G37</f>
        <v>0.45467144000000004</v>
      </c>
      <c r="Y37" s="80">
        <f t="shared" si="43"/>
        <v>0.45467144000000004</v>
      </c>
      <c r="Z37" s="54">
        <v>0</v>
      </c>
      <c r="AA37" s="34">
        <v>0</v>
      </c>
      <c r="AB37" s="189"/>
      <c r="AC37" s="180">
        <f t="shared" si="27"/>
        <v>0</v>
      </c>
      <c r="AD37" s="189">
        <f t="shared" si="17"/>
        <v>-500</v>
      </c>
      <c r="AE37" s="189">
        <f t="shared" si="18"/>
        <v>-227.33572000000001</v>
      </c>
      <c r="AF37" s="33">
        <f t="shared" si="19"/>
        <v>0</v>
      </c>
      <c r="AG37" s="80">
        <f t="shared" ref="AG37:AG42" si="60">AA37/S37</f>
        <v>0</v>
      </c>
      <c r="AH37" s="54">
        <v>0</v>
      </c>
      <c r="AI37" s="34">
        <v>0</v>
      </c>
      <c r="AJ37" s="189"/>
      <c r="AK37" s="180">
        <f t="shared" si="22"/>
        <v>0</v>
      </c>
      <c r="AL37" s="189">
        <f t="shared" si="28"/>
        <v>-227.33572000000001</v>
      </c>
      <c r="AM37" s="189">
        <f t="shared" si="29"/>
        <v>0</v>
      </c>
      <c r="AN37" s="33">
        <f t="shared" ref="AN37:AN42" si="61">AI37/S37</f>
        <v>0</v>
      </c>
      <c r="AO37" s="80"/>
    </row>
    <row r="38" spans="1:41" ht="20.25" customHeight="1" x14ac:dyDescent="0.2">
      <c r="A38" s="188" t="s">
        <v>72</v>
      </c>
      <c r="B38" s="110"/>
      <c r="C38" s="190"/>
      <c r="D38" s="190"/>
      <c r="E38" s="112"/>
      <c r="F38" s="190"/>
      <c r="G38" s="190"/>
      <c r="H38" s="190"/>
      <c r="I38" s="112"/>
      <c r="J38" s="190"/>
      <c r="K38" s="190"/>
      <c r="L38" s="190"/>
      <c r="M38" s="181"/>
      <c r="N38" s="114"/>
      <c r="O38" s="114"/>
      <c r="P38" s="115"/>
      <c r="Q38" s="115"/>
      <c r="R38" s="110">
        <v>19097.98</v>
      </c>
      <c r="S38" s="116">
        <v>19097.98</v>
      </c>
      <c r="T38" s="190">
        <v>0</v>
      </c>
      <c r="U38" s="183">
        <f t="shared" si="11"/>
        <v>3.5702703443617456</v>
      </c>
      <c r="V38" s="110"/>
      <c r="W38" s="190"/>
      <c r="X38" s="115"/>
      <c r="Y38" s="117"/>
      <c r="Z38" s="110">
        <v>0</v>
      </c>
      <c r="AA38" s="116">
        <v>0</v>
      </c>
      <c r="AB38" s="189"/>
      <c r="AC38" s="181">
        <f t="shared" si="27"/>
        <v>0</v>
      </c>
      <c r="AD38" s="190"/>
      <c r="AE38" s="190">
        <f t="shared" si="18"/>
        <v>-19097.98</v>
      </c>
      <c r="AF38" s="115"/>
      <c r="AG38" s="117"/>
      <c r="AH38" s="110">
        <v>0</v>
      </c>
      <c r="AI38" s="116">
        <v>0</v>
      </c>
      <c r="AJ38" s="190"/>
      <c r="AK38" s="181">
        <f t="shared" si="22"/>
        <v>0</v>
      </c>
      <c r="AL38" s="189">
        <f t="shared" si="28"/>
        <v>-19097.98</v>
      </c>
      <c r="AM38" s="189">
        <f t="shared" si="29"/>
        <v>0</v>
      </c>
      <c r="AN38" s="33">
        <f t="shared" si="61"/>
        <v>0</v>
      </c>
      <c r="AO38" s="80"/>
    </row>
    <row r="39" spans="1:41" ht="27.75" customHeight="1" x14ac:dyDescent="0.2">
      <c r="A39" s="188" t="s">
        <v>49</v>
      </c>
      <c r="B39" s="110">
        <v>-3256.2225100000001</v>
      </c>
      <c r="C39" s="190">
        <v>-3256.2225100000001</v>
      </c>
      <c r="D39" s="190">
        <f t="shared" ref="D39:D41" si="62">C39/B39*100</f>
        <v>100</v>
      </c>
      <c r="E39" s="112">
        <f t="shared" si="31"/>
        <v>-0.97277332285741602</v>
      </c>
      <c r="F39" s="190">
        <v>-2633.6018800000002</v>
      </c>
      <c r="G39" s="190">
        <v>-2633.6018800000002</v>
      </c>
      <c r="H39" s="190">
        <f t="shared" si="55"/>
        <v>100</v>
      </c>
      <c r="I39" s="112">
        <f t="shared" si="56"/>
        <v>-0.77929665686233895</v>
      </c>
      <c r="J39" s="190">
        <v>-884.08920000000001</v>
      </c>
      <c r="K39" s="190">
        <v>-884.08920000000001</v>
      </c>
      <c r="L39" s="190">
        <f t="shared" si="48"/>
        <v>100</v>
      </c>
      <c r="M39" s="181">
        <f t="shared" si="35"/>
        <v>-0.24292841775151838</v>
      </c>
      <c r="N39" s="114">
        <f t="shared" si="36"/>
        <v>2372.1333100000002</v>
      </c>
      <c r="O39" s="114">
        <f t="shared" si="37"/>
        <v>1749.5126800000003</v>
      </c>
      <c r="P39" s="115">
        <f t="shared" ref="P39:P41" si="63">K39/C39</f>
        <v>0.27150761266618723</v>
      </c>
      <c r="Q39" s="115">
        <f t="shared" si="57"/>
        <v>0.33569584177240941</v>
      </c>
      <c r="R39" s="110">
        <v>-19099.41</v>
      </c>
      <c r="S39" s="116">
        <v>-19099.41</v>
      </c>
      <c r="T39" s="190">
        <f t="shared" si="58"/>
        <v>100</v>
      </c>
      <c r="U39" s="183">
        <f>S39/S$41*100</f>
        <v>-3.5705376755974285</v>
      </c>
      <c r="V39" s="110">
        <f t="shared" si="40"/>
        <v>-16465.808120000002</v>
      </c>
      <c r="W39" s="190">
        <f t="shared" si="41"/>
        <v>-18215.320800000001</v>
      </c>
      <c r="X39" s="115">
        <f t="shared" si="59"/>
        <v>7.2522009287144034</v>
      </c>
      <c r="Y39" s="117">
        <f t="shared" si="43"/>
        <v>21.6034875213949</v>
      </c>
      <c r="Z39" s="110">
        <v>-2.3161399999999999</v>
      </c>
      <c r="AA39" s="116">
        <v>-7.7119299999999997</v>
      </c>
      <c r="AB39" s="189">
        <f t="shared" ref="AB39:AB42" si="64">AA39/Z39*100</f>
        <v>332.96476033400404</v>
      </c>
      <c r="AC39" s="181">
        <f>AA39/AA$41*100</f>
        <v>-1.1177140395988074E-3</v>
      </c>
      <c r="AD39" s="190">
        <f t="shared" si="17"/>
        <v>876.37726999999995</v>
      </c>
      <c r="AE39" s="190">
        <f t="shared" si="18"/>
        <v>19091.698069999999</v>
      </c>
      <c r="AF39" s="115">
        <f t="shared" si="19"/>
        <v>8.723022518542246E-3</v>
      </c>
      <c r="AG39" s="117">
        <f t="shared" si="60"/>
        <v>4.0377844132358015E-4</v>
      </c>
      <c r="AH39" s="110">
        <v>-2.0000000000000002E-5</v>
      </c>
      <c r="AI39" s="116">
        <v>-2.0000000000000002E-5</v>
      </c>
      <c r="AJ39" s="190">
        <f t="shared" ref="AJ39:AJ42" si="65">AI39/AH39*100</f>
        <v>100</v>
      </c>
      <c r="AK39" s="181">
        <f t="shared" si="22"/>
        <v>-3.047911947568215E-9</v>
      </c>
      <c r="AL39" s="190">
        <f t="shared" si="28"/>
        <v>19099.40998</v>
      </c>
      <c r="AM39" s="190">
        <f t="shared" si="29"/>
        <v>7.7119099999999996</v>
      </c>
      <c r="AN39" s="115">
        <f t="shared" si="61"/>
        <v>1.0471527654519172E-9</v>
      </c>
      <c r="AO39" s="117">
        <f t="shared" ref="AO39:AO42" si="66">AI39/AA39</f>
        <v>2.5933845353886775E-6</v>
      </c>
    </row>
    <row r="40" spans="1:41" ht="23.25" customHeight="1" x14ac:dyDescent="0.2">
      <c r="A40" s="128" t="s">
        <v>50</v>
      </c>
      <c r="B40" s="129">
        <v>230138</v>
      </c>
      <c r="C40" s="130">
        <v>224531</v>
      </c>
      <c r="D40" s="130">
        <f t="shared" si="62"/>
        <v>97.563635731604521</v>
      </c>
      <c r="E40" s="131">
        <f t="shared" si="31"/>
        <v>67.07703981645237</v>
      </c>
      <c r="F40" s="130">
        <f>F32+F33+F34+F35+F36+F37+F39</f>
        <v>228652.06063999998</v>
      </c>
      <c r="G40" s="130">
        <f>G32+G33+G34+G35+G36+G37+G39</f>
        <v>219682.95693000001</v>
      </c>
      <c r="H40" s="130">
        <f t="shared" si="55"/>
        <v>96.077400883729041</v>
      </c>
      <c r="I40" s="131">
        <f t="shared" si="56"/>
        <v>65.005343140620113</v>
      </c>
      <c r="J40" s="130">
        <f>J32+J33+J34+J35+J36+J37+J39</f>
        <v>234428.22414000001</v>
      </c>
      <c r="K40" s="130">
        <f>K32+K33+K34+K35+K36+K37+K39</f>
        <v>230253.1826</v>
      </c>
      <c r="L40" s="130">
        <f t="shared" si="48"/>
        <v>98.219053377503442</v>
      </c>
      <c r="M40" s="132">
        <f t="shared" si="35"/>
        <v>63.268549521099729</v>
      </c>
      <c r="N40" s="133">
        <f t="shared" si="36"/>
        <v>5722.1826000000001</v>
      </c>
      <c r="O40" s="133">
        <f t="shared" si="37"/>
        <v>10570.225669999985</v>
      </c>
      <c r="P40" s="134">
        <f t="shared" si="63"/>
        <v>1.0254850448267723</v>
      </c>
      <c r="Q40" s="134">
        <f t="shared" si="57"/>
        <v>1.0481158202607774</v>
      </c>
      <c r="R40" s="130">
        <f>SUM(R32:R39)</f>
        <v>396956.92872999999</v>
      </c>
      <c r="S40" s="130">
        <f>S32+S33+S34+S35+S36+S37+S39+S38</f>
        <v>370267.44007999997</v>
      </c>
      <c r="T40" s="130">
        <f t="shared" si="58"/>
        <v>93.276477441673904</v>
      </c>
      <c r="U40" s="170">
        <f>S40/S$41*100</f>
        <v>69.219616985689782</v>
      </c>
      <c r="V40" s="129">
        <f t="shared" si="40"/>
        <v>150584.48314999996</v>
      </c>
      <c r="W40" s="130">
        <f t="shared" si="41"/>
        <v>140014.25747999997</v>
      </c>
      <c r="X40" s="134">
        <f t="shared" si="59"/>
        <v>1.6854627471077892</v>
      </c>
      <c r="Y40" s="135">
        <f t="shared" si="43"/>
        <v>1.6080882613606922</v>
      </c>
      <c r="Z40" s="129">
        <f>SUM(Z32:Z39)</f>
        <v>520153.83997000003</v>
      </c>
      <c r="AA40" s="130">
        <f>AA32+AA33+AA34+AA35+AA36+AA37+AA39+AA38</f>
        <v>502325.62653000001</v>
      </c>
      <c r="AB40" s="130">
        <f t="shared" si="64"/>
        <v>96.572511424499282</v>
      </c>
      <c r="AC40" s="132">
        <f>AA40/AA$41*100</f>
        <v>72.803617929992654</v>
      </c>
      <c r="AD40" s="130">
        <f t="shared" si="17"/>
        <v>272072.44393000001</v>
      </c>
      <c r="AE40" s="130">
        <f t="shared" si="18"/>
        <v>132058.18645000004</v>
      </c>
      <c r="AF40" s="134">
        <f t="shared" si="19"/>
        <v>2.1816229459144942</v>
      </c>
      <c r="AG40" s="135">
        <f t="shared" si="60"/>
        <v>1.3566562223820371</v>
      </c>
      <c r="AH40" s="129">
        <f>SUM(AH32:AH39)</f>
        <v>450504.01648000005</v>
      </c>
      <c r="AI40" s="130">
        <f>AI32+AI33+AI34+AI35+AI36+AI37+AI39+AI38</f>
        <v>436761.37066000007</v>
      </c>
      <c r="AJ40" s="130">
        <f t="shared" si="65"/>
        <v>96.949495383553355</v>
      </c>
      <c r="AK40" s="132">
        <f t="shared" si="22"/>
        <v>66.560509993544187</v>
      </c>
      <c r="AL40" s="130">
        <f t="shared" si="28"/>
        <v>66493.930580000102</v>
      </c>
      <c r="AM40" s="130">
        <f t="shared" si="29"/>
        <v>-65564.255869999935</v>
      </c>
      <c r="AN40" s="134">
        <f t="shared" si="61"/>
        <v>1.1795835209426824</v>
      </c>
      <c r="AO40" s="135">
        <f t="shared" si="66"/>
        <v>0.86947857643077209</v>
      </c>
    </row>
    <row r="41" spans="1:41" ht="15" customHeight="1" x14ac:dyDescent="0.2">
      <c r="A41" s="237" t="s">
        <v>51</v>
      </c>
      <c r="B41" s="239">
        <f>B31+B40</f>
        <v>338876</v>
      </c>
      <c r="C41" s="241">
        <f>C31+C40</f>
        <v>334736</v>
      </c>
      <c r="D41" s="241">
        <f t="shared" si="62"/>
        <v>98.778314191621718</v>
      </c>
      <c r="E41" s="243">
        <f t="shared" si="31"/>
        <v>100</v>
      </c>
      <c r="F41" s="241">
        <f>F31+F40</f>
        <v>346728.06063999998</v>
      </c>
      <c r="G41" s="241">
        <v>337946</v>
      </c>
      <c r="H41" s="241">
        <f t="shared" si="55"/>
        <v>97.467161837495979</v>
      </c>
      <c r="I41" s="243">
        <f t="shared" si="56"/>
        <v>100</v>
      </c>
      <c r="J41" s="241">
        <f>J31+J40</f>
        <v>374557.08574000001</v>
      </c>
      <c r="K41" s="241">
        <f>K31+K40</f>
        <v>363929.92148999998</v>
      </c>
      <c r="L41" s="241">
        <f t="shared" si="48"/>
        <v>97.162738430377232</v>
      </c>
      <c r="M41" s="253">
        <f t="shared" si="35"/>
        <v>100</v>
      </c>
      <c r="N41" s="255">
        <f t="shared" si="36"/>
        <v>29193.921489999979</v>
      </c>
      <c r="O41" s="255">
        <f t="shared" si="37"/>
        <v>25983.921489999979</v>
      </c>
      <c r="P41" s="257">
        <f t="shared" si="63"/>
        <v>1.0872147647399741</v>
      </c>
      <c r="Q41" s="257">
        <f t="shared" si="57"/>
        <v>1.0768877912151644</v>
      </c>
      <c r="R41" s="241">
        <f>R31+R40</f>
        <v>558117.35872999998</v>
      </c>
      <c r="S41" s="241">
        <f>S31+S40</f>
        <v>534916.91547000001</v>
      </c>
      <c r="T41" s="241">
        <f t="shared" si="58"/>
        <v>95.843088752374101</v>
      </c>
      <c r="U41" s="251">
        <f>S41/S$41*100</f>
        <v>100</v>
      </c>
      <c r="V41" s="239">
        <f t="shared" si="40"/>
        <v>196970.91547000001</v>
      </c>
      <c r="W41" s="241">
        <f t="shared" si="41"/>
        <v>170986.99398000003</v>
      </c>
      <c r="X41" s="257">
        <f t="shared" si="59"/>
        <v>1.5828473053979037</v>
      </c>
      <c r="Y41" s="259">
        <f t="shared" si="43"/>
        <v>1.4698349431669315</v>
      </c>
      <c r="Z41" s="239">
        <f>Z31+Z40</f>
        <v>705552.62896999996</v>
      </c>
      <c r="AA41" s="241">
        <f>AA31+AA40</f>
        <v>689973.43925000005</v>
      </c>
      <c r="AB41" s="241">
        <f t="shared" si="64"/>
        <v>97.791916707511504</v>
      </c>
      <c r="AC41" s="253">
        <f>AA41/AA$41*100</f>
        <v>100</v>
      </c>
      <c r="AD41" s="241">
        <f t="shared" si="17"/>
        <v>326043.51776000008</v>
      </c>
      <c r="AE41" s="241">
        <f t="shared" si="18"/>
        <v>155056.52378000005</v>
      </c>
      <c r="AF41" s="257">
        <f t="shared" si="19"/>
        <v>1.895896430898329</v>
      </c>
      <c r="AG41" s="259">
        <f t="shared" si="60"/>
        <v>1.289870294424623</v>
      </c>
      <c r="AH41" s="239">
        <f>AH31+AH40</f>
        <v>663987.31648000004</v>
      </c>
      <c r="AI41" s="241">
        <f>AI31+AI40</f>
        <v>656186.93532000016</v>
      </c>
      <c r="AJ41" s="241">
        <f t="shared" si="65"/>
        <v>98.825221360951275</v>
      </c>
      <c r="AK41" s="253">
        <f t="shared" si="22"/>
        <v>100</v>
      </c>
      <c r="AL41" s="241">
        <f t="shared" si="28"/>
        <v>121270.01985000016</v>
      </c>
      <c r="AM41" s="241">
        <f t="shared" si="29"/>
        <v>-33786.50392999989</v>
      </c>
      <c r="AN41" s="257">
        <f t="shared" si="61"/>
        <v>1.226708141662425</v>
      </c>
      <c r="AO41" s="259">
        <f t="shared" si="66"/>
        <v>0.95103216731541762</v>
      </c>
    </row>
    <row r="42" spans="1:41" ht="13.5" customHeight="1" x14ac:dyDescent="0.2">
      <c r="A42" s="238"/>
      <c r="B42" s="240"/>
      <c r="C42" s="242"/>
      <c r="D42" s="242"/>
      <c r="E42" s="244">
        <f t="shared" si="31"/>
        <v>0</v>
      </c>
      <c r="F42" s="242"/>
      <c r="G42" s="242"/>
      <c r="H42" s="242"/>
      <c r="I42" s="244"/>
      <c r="J42" s="242"/>
      <c r="K42" s="242"/>
      <c r="L42" s="242" t="e">
        <f t="shared" si="48"/>
        <v>#DIV/0!</v>
      </c>
      <c r="M42" s="254">
        <f t="shared" si="35"/>
        <v>0</v>
      </c>
      <c r="N42" s="256">
        <f t="shared" si="36"/>
        <v>0</v>
      </c>
      <c r="O42" s="256">
        <f t="shared" si="37"/>
        <v>0</v>
      </c>
      <c r="P42" s="258"/>
      <c r="Q42" s="258" t="e">
        <f t="shared" si="57"/>
        <v>#DIV/0!</v>
      </c>
      <c r="R42" s="242"/>
      <c r="S42" s="242"/>
      <c r="T42" s="242" t="e">
        <f t="shared" si="58"/>
        <v>#DIV/0!</v>
      </c>
      <c r="U42" s="252">
        <f>S42/S$41*100</f>
        <v>0</v>
      </c>
      <c r="V42" s="240">
        <f t="shared" si="40"/>
        <v>0</v>
      </c>
      <c r="W42" s="242">
        <f t="shared" si="41"/>
        <v>0</v>
      </c>
      <c r="X42" s="258" t="e">
        <f t="shared" si="59"/>
        <v>#DIV/0!</v>
      </c>
      <c r="Y42" s="260" t="e">
        <f t="shared" si="43"/>
        <v>#DIV/0!</v>
      </c>
      <c r="Z42" s="240"/>
      <c r="AA42" s="242"/>
      <c r="AB42" s="242" t="e">
        <f t="shared" si="64"/>
        <v>#DIV/0!</v>
      </c>
      <c r="AC42" s="254">
        <f>AA42/AA$41*100</f>
        <v>0</v>
      </c>
      <c r="AD42" s="242">
        <f t="shared" si="17"/>
        <v>0</v>
      </c>
      <c r="AE42" s="242">
        <f t="shared" si="18"/>
        <v>0</v>
      </c>
      <c r="AF42" s="258" t="e">
        <f t="shared" si="19"/>
        <v>#DIV/0!</v>
      </c>
      <c r="AG42" s="260" t="e">
        <f t="shared" si="60"/>
        <v>#DIV/0!</v>
      </c>
      <c r="AH42" s="240"/>
      <c r="AI42" s="242"/>
      <c r="AJ42" s="242" t="e">
        <f t="shared" si="65"/>
        <v>#DIV/0!</v>
      </c>
      <c r="AK42" s="254">
        <f t="shared" si="22"/>
        <v>0</v>
      </c>
      <c r="AL42" s="242">
        <f t="shared" si="28"/>
        <v>0</v>
      </c>
      <c r="AM42" s="242">
        <f t="shared" si="29"/>
        <v>0</v>
      </c>
      <c r="AN42" s="258" t="e">
        <f t="shared" si="61"/>
        <v>#DIV/0!</v>
      </c>
      <c r="AO42" s="260" t="e">
        <f t="shared" si="66"/>
        <v>#DIV/0!</v>
      </c>
    </row>
  </sheetData>
  <sheetProtection selectLockedCells="1" selectUnlockedCells="1"/>
  <mergeCells count="97">
    <mergeCell ref="AN41:AN42"/>
    <mergeCell ref="AO41:AO42"/>
    <mergeCell ref="AH41:AH42"/>
    <mergeCell ref="AI41:AI42"/>
    <mergeCell ref="AJ41:AJ42"/>
    <mergeCell ref="AK41:AK42"/>
    <mergeCell ref="AL41:AL42"/>
    <mergeCell ref="AM41:AM42"/>
    <mergeCell ref="AG41:AG42"/>
    <mergeCell ref="V41:V42"/>
    <mergeCell ref="W41:W42"/>
    <mergeCell ref="X41:X42"/>
    <mergeCell ref="Y41:Y42"/>
    <mergeCell ref="Z41:Z42"/>
    <mergeCell ref="AA41:AA42"/>
    <mergeCell ref="AB41:AB42"/>
    <mergeCell ref="AC41:AC42"/>
    <mergeCell ref="AD41:AD42"/>
    <mergeCell ref="AE41:AE42"/>
    <mergeCell ref="AF41:AF42"/>
    <mergeCell ref="U41:U42"/>
    <mergeCell ref="J41:J42"/>
    <mergeCell ref="K41:K42"/>
    <mergeCell ref="L41:L42"/>
    <mergeCell ref="M41:M42"/>
    <mergeCell ref="N41:N42"/>
    <mergeCell ref="O41:O42"/>
    <mergeCell ref="P41:P42"/>
    <mergeCell ref="Q41:Q42"/>
    <mergeCell ref="R41:R42"/>
    <mergeCell ref="S41:S42"/>
    <mergeCell ref="T41:T42"/>
    <mergeCell ref="AK29:AK30"/>
    <mergeCell ref="A41:A42"/>
    <mergeCell ref="B41:B42"/>
    <mergeCell ref="C41:C42"/>
    <mergeCell ref="D41:D42"/>
    <mergeCell ref="E41:E42"/>
    <mergeCell ref="F41:F42"/>
    <mergeCell ref="G41:G42"/>
    <mergeCell ref="H41:H42"/>
    <mergeCell ref="I41:I42"/>
    <mergeCell ref="A29:A30"/>
    <mergeCell ref="F29:F30"/>
    <mergeCell ref="G29:G30"/>
    <mergeCell ref="M29:M30"/>
    <mergeCell ref="U29:U30"/>
    <mergeCell ref="AC29:AC30"/>
    <mergeCell ref="AN10:AO10"/>
    <mergeCell ref="Z10:Z11"/>
    <mergeCell ref="AA10:AA11"/>
    <mergeCell ref="AB10:AB11"/>
    <mergeCell ref="AC10:AC11"/>
    <mergeCell ref="AD10:AE11"/>
    <mergeCell ref="AF10:AG11"/>
    <mergeCell ref="AH10:AH11"/>
    <mergeCell ref="AI10:AI11"/>
    <mergeCell ref="AJ10:AJ11"/>
    <mergeCell ref="AK10:AK11"/>
    <mergeCell ref="AL10:AM10"/>
    <mergeCell ref="X10:Y10"/>
    <mergeCell ref="J10:J11"/>
    <mergeCell ref="K10:K11"/>
    <mergeCell ref="L10:L11"/>
    <mergeCell ref="M10:M11"/>
    <mergeCell ref="N10:O10"/>
    <mergeCell ref="P10:Q10"/>
    <mergeCell ref="R10:R11"/>
    <mergeCell ref="S10:S11"/>
    <mergeCell ref="T10:T11"/>
    <mergeCell ref="U10:U11"/>
    <mergeCell ref="V10:W10"/>
    <mergeCell ref="I10:I11"/>
    <mergeCell ref="A6:AO6"/>
    <mergeCell ref="A9:A11"/>
    <mergeCell ref="B9:E9"/>
    <mergeCell ref="F9:I9"/>
    <mergeCell ref="J9:Q9"/>
    <mergeCell ref="R9:Y9"/>
    <mergeCell ref="Z9:AG9"/>
    <mergeCell ref="AH9:AO9"/>
    <mergeCell ref="B10:B11"/>
    <mergeCell ref="C10:C11"/>
    <mergeCell ref="D10:D11"/>
    <mergeCell ref="E10:E11"/>
    <mergeCell ref="F10:F11"/>
    <mergeCell ref="G10:G11"/>
    <mergeCell ref="H10:H11"/>
    <mergeCell ref="J3:Q3"/>
    <mergeCell ref="R3:Y3"/>
    <mergeCell ref="Z3:AG3"/>
    <mergeCell ref="AH3:AO3"/>
    <mergeCell ref="H1:Q1"/>
    <mergeCell ref="J2:Q2"/>
    <mergeCell ref="R2:Y2"/>
    <mergeCell ref="Z2:AG2"/>
    <mergeCell ref="AH2:AO2"/>
  </mergeCells>
  <pageMargins left="0.39370078740157483" right="0.39370078740157483" top="0.59055118110236227" bottom="0.39370078740157483" header="0.11811023622047245" footer="0.31496062992125984"/>
  <pageSetup paperSize="9" scale="76" orientation="landscape" useFirstPageNumber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42"/>
  <sheetViews>
    <sheetView topLeftCell="A26" workbookViewId="0">
      <selection activeCell="A5" sqref="A5"/>
    </sheetView>
  </sheetViews>
  <sheetFormatPr defaultColWidth="9" defaultRowHeight="12.75" x14ac:dyDescent="0.2"/>
  <cols>
    <col min="1" max="1" width="36.7109375" customWidth="1"/>
    <col min="2" max="2" width="9.28515625" hidden="1" customWidth="1"/>
    <col min="3" max="3" width="8" hidden="1" customWidth="1"/>
    <col min="4" max="5" width="7.140625" hidden="1" customWidth="1"/>
    <col min="6" max="7" width="8.85546875" hidden="1" customWidth="1"/>
    <col min="8" max="8" width="6.85546875" hidden="1" customWidth="1"/>
    <col min="9" max="9" width="7.7109375" hidden="1" customWidth="1"/>
    <col min="10" max="10" width="9.42578125" hidden="1" customWidth="1"/>
    <col min="11" max="11" width="9" hidden="1" customWidth="1"/>
    <col min="12" max="15" width="7.28515625" hidden="1" customWidth="1"/>
    <col min="16" max="16" width="6" hidden="1" customWidth="1"/>
    <col min="17" max="17" width="6.140625" hidden="1" customWidth="1"/>
    <col min="18" max="18" width="9.42578125" customWidth="1"/>
    <col min="19" max="19" width="9" customWidth="1"/>
    <col min="20" max="21" width="7.28515625" customWidth="1"/>
    <col min="22" max="23" width="7.28515625" hidden="1" customWidth="1"/>
    <col min="24" max="24" width="6" hidden="1" customWidth="1"/>
    <col min="25" max="25" width="6.7109375" hidden="1" customWidth="1"/>
    <col min="26" max="26" width="9.42578125" customWidth="1"/>
    <col min="27" max="27" width="9" customWidth="1"/>
    <col min="28" max="29" width="7.28515625" customWidth="1"/>
    <col min="30" max="30" width="7.28515625" hidden="1" customWidth="1"/>
    <col min="31" max="31" width="7.85546875" customWidth="1"/>
    <col min="32" max="32" width="6" hidden="1" customWidth="1"/>
    <col min="33" max="33" width="7.7109375" customWidth="1"/>
    <col min="34" max="34" width="9.42578125" customWidth="1"/>
    <col min="35" max="35" width="9" customWidth="1"/>
    <col min="36" max="37" width="7.28515625" customWidth="1"/>
    <col min="38" max="38" width="8.7109375" customWidth="1"/>
    <col min="39" max="40" width="8.28515625" customWidth="1"/>
    <col min="41" max="41" width="8" customWidth="1"/>
  </cols>
  <sheetData>
    <row r="1" spans="1:47" ht="12.75" hidden="1" customHeight="1" x14ac:dyDescent="0.2">
      <c r="H1" s="218"/>
      <c r="I1" s="218"/>
      <c r="J1" s="218"/>
      <c r="K1" s="218"/>
      <c r="L1" s="218"/>
      <c r="M1" s="218"/>
      <c r="N1" s="218"/>
      <c r="O1" s="218"/>
      <c r="P1" s="218"/>
      <c r="Q1" s="218"/>
      <c r="Y1" s="1"/>
      <c r="AG1" s="1"/>
      <c r="AO1" s="1"/>
    </row>
    <row r="2" spans="1:47" ht="12.75" hidden="1" customHeight="1" x14ac:dyDescent="0.2">
      <c r="H2" s="2"/>
      <c r="I2" s="2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8"/>
    </row>
    <row r="3" spans="1:47" ht="12.75" hidden="1" customHeight="1" x14ac:dyDescent="0.2">
      <c r="H3" s="2"/>
      <c r="I3" s="2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  <c r="AF3" s="218"/>
      <c r="AG3" s="218"/>
      <c r="AH3" s="218"/>
      <c r="AI3" s="218"/>
      <c r="AJ3" s="218"/>
      <c r="AK3" s="218"/>
      <c r="AL3" s="218"/>
      <c r="AM3" s="218"/>
      <c r="AN3" s="218"/>
      <c r="AO3" s="218"/>
    </row>
    <row r="4" spans="1:47" hidden="1" x14ac:dyDescent="0.2">
      <c r="H4" s="2"/>
      <c r="I4" s="2"/>
      <c r="J4" s="2"/>
      <c r="K4" s="2"/>
      <c r="L4" s="2"/>
      <c r="M4" s="2"/>
      <c r="N4" s="2"/>
      <c r="O4" s="2"/>
      <c r="R4" s="2"/>
      <c r="S4" s="2"/>
      <c r="T4" s="2"/>
      <c r="U4" s="2"/>
      <c r="V4" s="2"/>
      <c r="W4" s="2"/>
      <c r="Z4" s="2"/>
      <c r="AA4" s="2"/>
      <c r="AB4" s="2"/>
      <c r="AC4" s="2"/>
      <c r="AD4" s="2"/>
      <c r="AE4" s="2"/>
      <c r="AH4" s="2"/>
      <c r="AI4" s="2"/>
      <c r="AJ4" s="2"/>
      <c r="AK4" s="2"/>
      <c r="AL4" s="2"/>
      <c r="AM4" s="2"/>
    </row>
    <row r="5" spans="1:47" s="174" customFormat="1" ht="12.75" customHeight="1" x14ac:dyDescent="0.2">
      <c r="H5" s="175"/>
      <c r="I5" s="175"/>
      <c r="J5" s="175"/>
      <c r="K5" s="175"/>
      <c r="L5" s="175"/>
      <c r="M5" s="175"/>
      <c r="N5" s="175"/>
      <c r="O5" s="175"/>
      <c r="R5" s="175"/>
      <c r="S5" s="175"/>
      <c r="T5" s="175"/>
      <c r="U5" s="175"/>
      <c r="V5" s="175"/>
      <c r="W5" s="175"/>
      <c r="Z5" s="175"/>
      <c r="AA5" s="175"/>
      <c r="AB5" s="175"/>
      <c r="AC5" s="175"/>
      <c r="AD5" s="175"/>
      <c r="AE5" s="175"/>
      <c r="AH5" s="175"/>
      <c r="AI5" s="177"/>
      <c r="AJ5" s="177"/>
      <c r="AK5" s="177"/>
      <c r="AL5" s="177"/>
      <c r="AM5" s="177"/>
      <c r="AN5" s="177"/>
      <c r="AO5" s="177"/>
      <c r="AP5" s="176"/>
      <c r="AQ5" s="176"/>
      <c r="AR5" s="176"/>
      <c r="AS5" s="176"/>
      <c r="AT5" s="176"/>
      <c r="AU5" s="176"/>
    </row>
    <row r="6" spans="1:47" ht="15" x14ac:dyDescent="0.2">
      <c r="A6" s="220" t="s">
        <v>78</v>
      </c>
      <c r="B6" s="220"/>
      <c r="C6" s="220"/>
      <c r="D6" s="220"/>
      <c r="E6" s="220"/>
      <c r="F6" s="220"/>
      <c r="G6" s="220"/>
      <c r="H6" s="220"/>
      <c r="I6" s="220"/>
      <c r="J6" s="220"/>
      <c r="K6" s="220"/>
      <c r="L6" s="220"/>
      <c r="M6" s="220"/>
      <c r="N6" s="220"/>
      <c r="O6" s="220"/>
      <c r="P6" s="220"/>
      <c r="Q6" s="220"/>
      <c r="R6" s="220"/>
      <c r="S6" s="220"/>
      <c r="T6" s="220"/>
      <c r="U6" s="220"/>
      <c r="V6" s="220"/>
      <c r="W6" s="220"/>
      <c r="X6" s="220"/>
      <c r="Y6" s="220"/>
      <c r="Z6" s="220"/>
      <c r="AA6" s="220"/>
      <c r="AB6" s="220"/>
      <c r="AC6" s="220"/>
      <c r="AD6" s="220"/>
      <c r="AE6" s="220"/>
      <c r="AF6" s="220"/>
      <c r="AG6" s="220"/>
      <c r="AH6" s="220"/>
      <c r="AI6" s="220"/>
      <c r="AJ6" s="220"/>
      <c r="AK6" s="220"/>
      <c r="AL6" s="220"/>
      <c r="AM6" s="220"/>
      <c r="AN6" s="220"/>
      <c r="AO6" s="220"/>
    </row>
    <row r="7" spans="1:47" ht="6" customHeight="1" x14ac:dyDescent="0.2">
      <c r="A7" s="75"/>
      <c r="G7" s="3"/>
      <c r="H7" s="3"/>
      <c r="I7" s="3"/>
      <c r="J7" s="3"/>
      <c r="K7" s="3"/>
      <c r="L7" s="3"/>
      <c r="M7" s="3"/>
      <c r="N7" s="3"/>
      <c r="O7" s="3"/>
      <c r="R7" s="3"/>
      <c r="S7" s="3"/>
      <c r="T7" s="3"/>
      <c r="U7" s="3"/>
      <c r="V7" s="3"/>
      <c r="W7" s="3"/>
      <c r="Z7" s="3"/>
      <c r="AA7" s="3"/>
      <c r="AB7" s="3"/>
      <c r="AC7" s="3"/>
      <c r="AD7" s="3"/>
      <c r="AE7" s="3"/>
      <c r="AH7" s="3"/>
      <c r="AI7" s="3"/>
      <c r="AJ7" s="3"/>
      <c r="AK7" s="3"/>
      <c r="AL7" s="3"/>
      <c r="AM7" s="3"/>
    </row>
    <row r="8" spans="1:47" ht="4.5" hidden="1" customHeight="1" x14ac:dyDescent="0.2">
      <c r="A8" s="75"/>
      <c r="M8" s="3"/>
      <c r="N8" s="3"/>
      <c r="O8" s="3"/>
      <c r="U8" s="3"/>
      <c r="V8" s="3"/>
      <c r="W8" s="3"/>
      <c r="AC8" s="3"/>
      <c r="AD8" s="3"/>
      <c r="AE8" s="3"/>
      <c r="AK8" s="3"/>
      <c r="AL8" s="3"/>
      <c r="AM8" s="3"/>
    </row>
    <row r="9" spans="1:47" ht="18" customHeight="1" x14ac:dyDescent="0.2">
      <c r="A9" s="221" t="s">
        <v>1</v>
      </c>
      <c r="B9" s="223" t="s">
        <v>2</v>
      </c>
      <c r="C9" s="224"/>
      <c r="D9" s="224"/>
      <c r="E9" s="224"/>
      <c r="F9" s="224" t="s">
        <v>3</v>
      </c>
      <c r="G9" s="224"/>
      <c r="H9" s="224"/>
      <c r="I9" s="224"/>
      <c r="J9" s="224" t="s">
        <v>4</v>
      </c>
      <c r="K9" s="224"/>
      <c r="L9" s="224"/>
      <c r="M9" s="224"/>
      <c r="N9" s="224"/>
      <c r="O9" s="224"/>
      <c r="P9" s="224"/>
      <c r="Q9" s="224"/>
      <c r="R9" s="224" t="s">
        <v>64</v>
      </c>
      <c r="S9" s="224"/>
      <c r="T9" s="224"/>
      <c r="U9" s="224"/>
      <c r="V9" s="224"/>
      <c r="W9" s="224"/>
      <c r="X9" s="224"/>
      <c r="Y9" s="225"/>
      <c r="Z9" s="226" t="s">
        <v>69</v>
      </c>
      <c r="AA9" s="224"/>
      <c r="AB9" s="224"/>
      <c r="AC9" s="224"/>
      <c r="AD9" s="224"/>
      <c r="AE9" s="224"/>
      <c r="AF9" s="224"/>
      <c r="AG9" s="225"/>
      <c r="AH9" s="223" t="s">
        <v>73</v>
      </c>
      <c r="AI9" s="224"/>
      <c r="AJ9" s="224"/>
      <c r="AK9" s="224"/>
      <c r="AL9" s="224"/>
      <c r="AM9" s="224"/>
      <c r="AN9" s="224"/>
      <c r="AO9" s="225"/>
    </row>
    <row r="10" spans="1:47" ht="37.5" customHeight="1" x14ac:dyDescent="0.2">
      <c r="A10" s="222"/>
      <c r="B10" s="227" t="s">
        <v>8</v>
      </c>
      <c r="C10" s="219" t="s">
        <v>9</v>
      </c>
      <c r="D10" s="219" t="s">
        <v>10</v>
      </c>
      <c r="E10" s="219" t="s">
        <v>11</v>
      </c>
      <c r="F10" s="219" t="s">
        <v>8</v>
      </c>
      <c r="G10" s="219" t="s">
        <v>9</v>
      </c>
      <c r="H10" s="219" t="s">
        <v>10</v>
      </c>
      <c r="I10" s="219" t="s">
        <v>11</v>
      </c>
      <c r="J10" s="219" t="s">
        <v>8</v>
      </c>
      <c r="K10" s="219" t="s">
        <v>9</v>
      </c>
      <c r="L10" s="219" t="s">
        <v>10</v>
      </c>
      <c r="M10" s="219" t="s">
        <v>11</v>
      </c>
      <c r="N10" s="230" t="s">
        <v>12</v>
      </c>
      <c r="O10" s="230"/>
      <c r="P10" s="228" t="s">
        <v>13</v>
      </c>
      <c r="Q10" s="228"/>
      <c r="R10" s="219" t="s">
        <v>8</v>
      </c>
      <c r="S10" s="231" t="s">
        <v>9</v>
      </c>
      <c r="T10" s="219" t="s">
        <v>10</v>
      </c>
      <c r="U10" s="219" t="s">
        <v>11</v>
      </c>
      <c r="V10" s="230" t="s">
        <v>12</v>
      </c>
      <c r="W10" s="230"/>
      <c r="X10" s="228" t="s">
        <v>13</v>
      </c>
      <c r="Y10" s="229"/>
      <c r="Z10" s="233" t="s">
        <v>8</v>
      </c>
      <c r="AA10" s="231" t="s">
        <v>9</v>
      </c>
      <c r="AB10" s="219" t="s">
        <v>10</v>
      </c>
      <c r="AC10" s="219" t="s">
        <v>11</v>
      </c>
      <c r="AD10" s="219" t="s">
        <v>70</v>
      </c>
      <c r="AE10" s="219"/>
      <c r="AF10" s="219" t="s">
        <v>71</v>
      </c>
      <c r="AG10" s="234"/>
      <c r="AH10" s="227" t="s">
        <v>8</v>
      </c>
      <c r="AI10" s="231" t="s">
        <v>9</v>
      </c>
      <c r="AJ10" s="219" t="s">
        <v>10</v>
      </c>
      <c r="AK10" s="219" t="s">
        <v>11</v>
      </c>
      <c r="AL10" s="230" t="s">
        <v>12</v>
      </c>
      <c r="AM10" s="230"/>
      <c r="AN10" s="230" t="s">
        <v>13</v>
      </c>
      <c r="AO10" s="232"/>
    </row>
    <row r="11" spans="1:47" ht="56.25" customHeight="1" x14ac:dyDescent="0.2">
      <c r="A11" s="222"/>
      <c r="B11" s="227"/>
      <c r="C11" s="219"/>
      <c r="D11" s="219"/>
      <c r="E11" s="219"/>
      <c r="F11" s="219"/>
      <c r="G11" s="219"/>
      <c r="H11" s="219"/>
      <c r="I11" s="219"/>
      <c r="J11" s="219"/>
      <c r="K11" s="219"/>
      <c r="L11" s="219"/>
      <c r="M11" s="219"/>
      <c r="N11" s="70" t="s">
        <v>16</v>
      </c>
      <c r="O11" s="70" t="s">
        <v>17</v>
      </c>
      <c r="P11" s="70" t="s">
        <v>18</v>
      </c>
      <c r="Q11" s="70" t="s">
        <v>19</v>
      </c>
      <c r="R11" s="219"/>
      <c r="S11" s="231"/>
      <c r="T11" s="219"/>
      <c r="U11" s="219"/>
      <c r="V11" s="70" t="s">
        <v>20</v>
      </c>
      <c r="W11" s="70" t="s">
        <v>21</v>
      </c>
      <c r="X11" s="70" t="s">
        <v>22</v>
      </c>
      <c r="Y11" s="103" t="s">
        <v>23</v>
      </c>
      <c r="Z11" s="233"/>
      <c r="AA11" s="231"/>
      <c r="AB11" s="219"/>
      <c r="AC11" s="219"/>
      <c r="AD11" s="219"/>
      <c r="AE11" s="219"/>
      <c r="AF11" s="219"/>
      <c r="AG11" s="234"/>
      <c r="AH11" s="227"/>
      <c r="AI11" s="231"/>
      <c r="AJ11" s="219"/>
      <c r="AK11" s="219"/>
      <c r="AL11" s="70" t="s">
        <v>74</v>
      </c>
      <c r="AM11" s="70" t="s">
        <v>75</v>
      </c>
      <c r="AN11" s="70" t="s">
        <v>76</v>
      </c>
      <c r="AO11" s="103" t="s">
        <v>77</v>
      </c>
      <c r="AR11" s="20"/>
    </row>
    <row r="12" spans="1:47" hidden="1" x14ac:dyDescent="0.2">
      <c r="A12" s="77"/>
      <c r="B12" s="74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2"/>
      <c r="Q12" s="72"/>
      <c r="R12" s="71"/>
      <c r="S12" s="73"/>
      <c r="T12" s="71"/>
      <c r="U12" s="71"/>
      <c r="V12" s="71"/>
      <c r="W12" s="71"/>
      <c r="X12" s="72"/>
      <c r="Y12" s="78"/>
      <c r="Z12" s="104"/>
      <c r="AA12" s="73"/>
      <c r="AB12" s="71"/>
      <c r="AC12" s="71"/>
      <c r="AD12" s="71"/>
      <c r="AE12" s="71"/>
      <c r="AF12" s="72"/>
      <c r="AG12" s="78"/>
      <c r="AH12" s="74"/>
      <c r="AI12" s="73"/>
      <c r="AJ12" s="71"/>
      <c r="AK12" s="71"/>
      <c r="AL12" s="71"/>
      <c r="AM12" s="71"/>
      <c r="AN12" s="72"/>
      <c r="AO12" s="78"/>
    </row>
    <row r="13" spans="1:47" ht="3" hidden="1" customHeight="1" x14ac:dyDescent="0.2">
      <c r="A13" s="77"/>
      <c r="B13" s="74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2"/>
      <c r="Q13" s="72"/>
      <c r="R13" s="71"/>
      <c r="S13" s="73"/>
      <c r="T13" s="71"/>
      <c r="U13" s="71"/>
      <c r="V13" s="71"/>
      <c r="W13" s="71"/>
      <c r="X13" s="72"/>
      <c r="Y13" s="78"/>
      <c r="Z13" s="104"/>
      <c r="AA13" s="73"/>
      <c r="AB13" s="71"/>
      <c r="AC13" s="71"/>
      <c r="AD13" s="71"/>
      <c r="AE13" s="71"/>
      <c r="AF13" s="72"/>
      <c r="AG13" s="78"/>
      <c r="AH13" s="74"/>
      <c r="AI13" s="73"/>
      <c r="AJ13" s="71"/>
      <c r="AK13" s="71"/>
      <c r="AL13" s="71"/>
      <c r="AM13" s="71"/>
      <c r="AN13" s="72"/>
      <c r="AO13" s="78"/>
    </row>
    <row r="14" spans="1:47" hidden="1" x14ac:dyDescent="0.2">
      <c r="A14" s="84"/>
      <c r="B14" s="85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7"/>
      <c r="Q14" s="87"/>
      <c r="R14" s="86"/>
      <c r="S14" s="88"/>
      <c r="T14" s="86"/>
      <c r="U14" s="86"/>
      <c r="V14" s="86"/>
      <c r="W14" s="86"/>
      <c r="X14" s="87"/>
      <c r="Y14" s="89"/>
      <c r="Z14" s="105"/>
      <c r="AA14" s="88"/>
      <c r="AB14" s="86"/>
      <c r="AC14" s="86"/>
      <c r="AD14" s="86"/>
      <c r="AE14" s="86"/>
      <c r="AF14" s="87"/>
      <c r="AG14" s="89"/>
      <c r="AH14" s="85"/>
      <c r="AI14" s="88"/>
      <c r="AJ14" s="86"/>
      <c r="AK14" s="86"/>
      <c r="AL14" s="86"/>
      <c r="AM14" s="86"/>
      <c r="AN14" s="87"/>
      <c r="AO14" s="89"/>
    </row>
    <row r="15" spans="1:47" x14ac:dyDescent="0.2">
      <c r="A15" s="98">
        <v>1</v>
      </c>
      <c r="B15" s="99">
        <v>2</v>
      </c>
      <c r="C15" s="100">
        <v>3</v>
      </c>
      <c r="D15" s="100">
        <v>4</v>
      </c>
      <c r="E15" s="100">
        <v>5</v>
      </c>
      <c r="F15" s="100">
        <v>2</v>
      </c>
      <c r="G15" s="100">
        <v>3</v>
      </c>
      <c r="H15" s="100">
        <v>4</v>
      </c>
      <c r="I15" s="100">
        <v>5</v>
      </c>
      <c r="J15" s="100">
        <v>6</v>
      </c>
      <c r="K15" s="100">
        <v>7</v>
      </c>
      <c r="L15" s="100">
        <v>8</v>
      </c>
      <c r="M15" s="100">
        <v>9</v>
      </c>
      <c r="N15" s="100">
        <v>14</v>
      </c>
      <c r="O15" s="100">
        <v>10</v>
      </c>
      <c r="P15" s="100">
        <v>16</v>
      </c>
      <c r="Q15" s="100">
        <v>11</v>
      </c>
      <c r="R15" s="100">
        <v>2</v>
      </c>
      <c r="S15" s="101">
        <v>3</v>
      </c>
      <c r="T15" s="100">
        <v>4</v>
      </c>
      <c r="U15" s="100">
        <v>5</v>
      </c>
      <c r="V15" s="100">
        <v>16</v>
      </c>
      <c r="W15" s="100">
        <v>17</v>
      </c>
      <c r="X15" s="100">
        <v>18</v>
      </c>
      <c r="Y15" s="102">
        <v>19</v>
      </c>
      <c r="Z15" s="106">
        <v>6</v>
      </c>
      <c r="AA15" s="101">
        <v>7</v>
      </c>
      <c r="AB15" s="100">
        <v>8</v>
      </c>
      <c r="AC15" s="100">
        <v>9</v>
      </c>
      <c r="AD15" s="100">
        <v>24</v>
      </c>
      <c r="AE15" s="100">
        <v>10</v>
      </c>
      <c r="AF15" s="100">
        <v>26</v>
      </c>
      <c r="AG15" s="102">
        <v>11</v>
      </c>
      <c r="AH15" s="99">
        <v>12</v>
      </c>
      <c r="AI15" s="101">
        <v>13</v>
      </c>
      <c r="AJ15" s="100">
        <v>14</v>
      </c>
      <c r="AK15" s="100">
        <v>15</v>
      </c>
      <c r="AL15" s="100">
        <v>16</v>
      </c>
      <c r="AM15" s="100">
        <v>17</v>
      </c>
      <c r="AN15" s="100">
        <v>18</v>
      </c>
      <c r="AO15" s="102">
        <v>19</v>
      </c>
    </row>
    <row r="16" spans="1:47" ht="21" customHeight="1" x14ac:dyDescent="0.2">
      <c r="A16" s="119" t="s">
        <v>28</v>
      </c>
      <c r="B16" s="120">
        <f>B17+B20+B21</f>
        <v>74884</v>
      </c>
      <c r="C16" s="121">
        <f>C17+C20+C21</f>
        <v>75835</v>
      </c>
      <c r="D16" s="121">
        <f t="shared" ref="D16:D17" si="0">C16/B16*100</f>
        <v>101.26996421131349</v>
      </c>
      <c r="E16" s="122">
        <f t="shared" ref="E16:E17" si="1">C16/C$41*100</f>
        <v>22.655167057024041</v>
      </c>
      <c r="F16" s="121">
        <f>F17+F20+F21</f>
        <v>65662</v>
      </c>
      <c r="G16" s="121">
        <f>G17+G20+G21</f>
        <v>64664</v>
      </c>
      <c r="H16" s="121">
        <f t="shared" ref="H16:H17" si="2">G16/F16*100</f>
        <v>98.480095032134258</v>
      </c>
      <c r="I16" s="122">
        <f t="shared" ref="I16:I17" si="3">G16/G$41*100</f>
        <v>19.134417924757212</v>
      </c>
      <c r="J16" s="121">
        <f>J17+J20+J21</f>
        <v>77476</v>
      </c>
      <c r="K16" s="121">
        <f>K17+K20+K21</f>
        <v>69865.689370000007</v>
      </c>
      <c r="L16" s="121">
        <f t="shared" ref="L16:L17" si="4">K16/J16*100</f>
        <v>90.177202449790911</v>
      </c>
      <c r="M16" s="123">
        <f t="shared" ref="M16:M17" si="5">K16/K$41*100</f>
        <v>19.197566686453332</v>
      </c>
      <c r="N16" s="124">
        <f t="shared" ref="N16:N17" si="6">K16-C16</f>
        <v>-5969.3106299999927</v>
      </c>
      <c r="O16" s="124">
        <f t="shared" ref="O16:O17" si="7">K16-G16</f>
        <v>5201.6893700000073</v>
      </c>
      <c r="P16" s="125">
        <f t="shared" ref="P16:P17" si="8">K16/C16</f>
        <v>0.92128554585613509</v>
      </c>
      <c r="Q16" s="125">
        <f t="shared" ref="Q16:Q17" si="9">K16/G16</f>
        <v>1.0804418126005197</v>
      </c>
      <c r="R16" s="121">
        <f>R17+R20+R21+R19</f>
        <v>95162.71</v>
      </c>
      <c r="S16" s="121">
        <f>S17+S20+S21+S19</f>
        <v>96346.481100000005</v>
      </c>
      <c r="T16" s="121">
        <f t="shared" ref="T16:T17" si="10">S16/R16*100</f>
        <v>101.2439442928853</v>
      </c>
      <c r="U16" s="167">
        <f t="shared" ref="U16:U17" si="11">S16/S$41*100</f>
        <v>21.165911115405621</v>
      </c>
      <c r="V16" s="120">
        <f t="shared" ref="V16:V17" si="12">S16-G16</f>
        <v>31682.481100000005</v>
      </c>
      <c r="W16" s="121">
        <f t="shared" ref="W16:W17" si="13">S16-K16</f>
        <v>26480.791729999997</v>
      </c>
      <c r="X16" s="125">
        <f t="shared" ref="X16:X17" si="14">S16/G16</f>
        <v>1.4899554790919214</v>
      </c>
      <c r="Y16" s="126">
        <f t="shared" ref="Y16:Y17" si="15">S16/K16</f>
        <v>1.3790242674020006</v>
      </c>
      <c r="Z16" s="127">
        <f>Z17+Z20+Z21+Z19</f>
        <v>109642</v>
      </c>
      <c r="AA16" s="121">
        <f>AA17+AA20+AA21+AA19</f>
        <v>110386.1798</v>
      </c>
      <c r="AB16" s="121">
        <f t="shared" ref="AB16:AB21" si="16">AA16/Z16*100</f>
        <v>100.67873606829501</v>
      </c>
      <c r="AC16" s="123">
        <f>AA16/AA$41*100</f>
        <v>20.636135558175454</v>
      </c>
      <c r="AD16" s="121">
        <f t="shared" ref="AD16:AD17" si="17">AA16-K16</f>
        <v>40520.490429999991</v>
      </c>
      <c r="AE16" s="121">
        <f t="shared" ref="AE16:AE17" si="18">AA16-S16</f>
        <v>14039.698699999994</v>
      </c>
      <c r="AF16" s="125">
        <f t="shared" ref="AF16:AF17" si="19">AA16/K16</f>
        <v>1.5799769643065928</v>
      </c>
      <c r="AG16" s="126">
        <f t="shared" ref="AG16:AG17" si="20">AA16/S16</f>
        <v>1.1457209286702219</v>
      </c>
      <c r="AH16" s="120">
        <f>AH17+AH20+AH21+AH19</f>
        <v>113967.41</v>
      </c>
      <c r="AI16" s="121">
        <f>AI17+AI20+AI21+AI19</f>
        <v>115289.89047</v>
      </c>
      <c r="AJ16" s="121">
        <f t="shared" ref="AJ16:AJ21" si="21">AI16/AH16*100</f>
        <v>101.16040232027734</v>
      </c>
      <c r="AK16" s="123">
        <f t="shared" ref="AK16:AK42" si="22">AI16/AI$41*100</f>
        <v>16.709322984276021</v>
      </c>
      <c r="AL16" s="121">
        <f t="shared" ref="AL16:AL17" si="23">AI16-S16</f>
        <v>18943.409369999994</v>
      </c>
      <c r="AM16" s="121">
        <f t="shared" ref="AM16:AM17" si="24">AI16-AA16</f>
        <v>4903.7106700000004</v>
      </c>
      <c r="AN16" s="125">
        <f t="shared" ref="AN16:AN17" si="25">AI16/S16</f>
        <v>1.1966175531656236</v>
      </c>
      <c r="AO16" s="126">
        <f t="shared" ref="AO16:AO17" si="26">AI16/AA16</f>
        <v>1.0444232301442504</v>
      </c>
    </row>
    <row r="17" spans="1:42" ht="22.5" customHeight="1" x14ac:dyDescent="0.2">
      <c r="A17" s="83" t="s">
        <v>29</v>
      </c>
      <c r="B17" s="54">
        <v>62980</v>
      </c>
      <c r="C17" s="69">
        <v>64012</v>
      </c>
      <c r="D17" s="69">
        <f t="shared" si="0"/>
        <v>101.63861543347095</v>
      </c>
      <c r="E17" s="30">
        <f t="shared" si="1"/>
        <v>19.123129869509107</v>
      </c>
      <c r="F17" s="69">
        <v>53155</v>
      </c>
      <c r="G17" s="69">
        <v>52188</v>
      </c>
      <c r="H17" s="69">
        <f t="shared" si="2"/>
        <v>98.180792023327996</v>
      </c>
      <c r="I17" s="30">
        <f t="shared" si="3"/>
        <v>15.442703863930923</v>
      </c>
      <c r="J17" s="69">
        <v>63779</v>
      </c>
      <c r="K17" s="69">
        <v>56128.118410000003</v>
      </c>
      <c r="L17" s="69">
        <f t="shared" si="4"/>
        <v>88.004074083946122</v>
      </c>
      <c r="M17" s="68">
        <f t="shared" si="5"/>
        <v>15.422781996105336</v>
      </c>
      <c r="N17" s="32">
        <f t="shared" si="6"/>
        <v>-7883.8815899999972</v>
      </c>
      <c r="O17" s="32">
        <f t="shared" si="7"/>
        <v>3940.1184100000028</v>
      </c>
      <c r="P17" s="33">
        <f t="shared" si="8"/>
        <v>0.87683744313566214</v>
      </c>
      <c r="Q17" s="33">
        <f t="shared" si="9"/>
        <v>1.0754985515827393</v>
      </c>
      <c r="R17" s="54">
        <v>88914</v>
      </c>
      <c r="S17" s="34">
        <v>89770.870540000004</v>
      </c>
      <c r="T17" s="69">
        <f t="shared" si="10"/>
        <v>100.96370711024136</v>
      </c>
      <c r="U17" s="168">
        <f t="shared" si="11"/>
        <v>19.721345760724674</v>
      </c>
      <c r="V17" s="54">
        <f t="shared" si="12"/>
        <v>37582.870540000004</v>
      </c>
      <c r="W17" s="69">
        <f t="shared" si="13"/>
        <v>33642.752130000001</v>
      </c>
      <c r="X17" s="33">
        <f t="shared" si="14"/>
        <v>1.7201439131601135</v>
      </c>
      <c r="Y17" s="80">
        <f t="shared" si="15"/>
        <v>1.5993921243582268</v>
      </c>
      <c r="Z17" s="54">
        <v>102006</v>
      </c>
      <c r="AA17" s="34">
        <v>102587.69697999999</v>
      </c>
      <c r="AB17" s="69">
        <f t="shared" si="16"/>
        <v>100.57025761229733</v>
      </c>
      <c r="AC17" s="68">
        <f>AA17/AA$41*100</f>
        <v>19.178248810819941</v>
      </c>
      <c r="AD17" s="69">
        <f t="shared" si="17"/>
        <v>46459.578569999991</v>
      </c>
      <c r="AE17" s="69">
        <f t="shared" si="18"/>
        <v>12816.82643999999</v>
      </c>
      <c r="AF17" s="33">
        <f t="shared" si="19"/>
        <v>1.8277416005757743</v>
      </c>
      <c r="AG17" s="80">
        <f t="shared" si="20"/>
        <v>1.1427726651518777</v>
      </c>
      <c r="AH17" s="54">
        <v>108869</v>
      </c>
      <c r="AI17" s="34">
        <v>110640.12779</v>
      </c>
      <c r="AJ17" s="69">
        <f t="shared" si="21"/>
        <v>101.62684307746007</v>
      </c>
      <c r="AK17" s="68">
        <f t="shared" si="22"/>
        <v>16.035418393824788</v>
      </c>
      <c r="AL17" s="69">
        <f t="shared" si="23"/>
        <v>20869.257249999995</v>
      </c>
      <c r="AM17" s="69">
        <f t="shared" si="24"/>
        <v>8052.4308100000053</v>
      </c>
      <c r="AN17" s="33">
        <f t="shared" si="25"/>
        <v>1.2324724838298309</v>
      </c>
      <c r="AO17" s="80">
        <f t="shared" si="26"/>
        <v>1.0784931433987632</v>
      </c>
    </row>
    <row r="18" spans="1:42" ht="16.5" hidden="1" customHeight="1" x14ac:dyDescent="0.2">
      <c r="A18" s="81" t="s">
        <v>30</v>
      </c>
      <c r="B18" s="54"/>
      <c r="C18" s="69"/>
      <c r="D18" s="69"/>
      <c r="E18" s="30"/>
      <c r="F18" s="69"/>
      <c r="G18" s="69"/>
      <c r="H18" s="69"/>
      <c r="I18" s="30"/>
      <c r="J18" s="69"/>
      <c r="K18" s="69"/>
      <c r="L18" s="69"/>
      <c r="M18" s="68"/>
      <c r="N18" s="32"/>
      <c r="O18" s="32"/>
      <c r="P18" s="33"/>
      <c r="Q18" s="33"/>
      <c r="R18" s="54"/>
      <c r="S18" s="34"/>
      <c r="T18" s="163" t="e">
        <f t="shared" ref="T18:T19" si="27">S18/R18*100</f>
        <v>#DIV/0!</v>
      </c>
      <c r="U18" s="172">
        <f t="shared" ref="U18:U19" si="28">S18/S$41*100</f>
        <v>0</v>
      </c>
      <c r="V18" s="54"/>
      <c r="W18" s="69"/>
      <c r="X18" s="33"/>
      <c r="Y18" s="80"/>
      <c r="Z18" s="54"/>
      <c r="AA18" s="34"/>
      <c r="AB18" s="163" t="e">
        <f t="shared" ref="AB18:AB19" si="29">AA18/Z18*100</f>
        <v>#DIV/0!</v>
      </c>
      <c r="AC18" s="157">
        <f t="shared" ref="AC18:AC19" si="30">AA18/AA$41*100</f>
        <v>0</v>
      </c>
      <c r="AD18" s="163">
        <f t="shared" ref="AD18:AD19" si="31">AA18-K18</f>
        <v>0</v>
      </c>
      <c r="AE18" s="163">
        <f t="shared" ref="AE18:AE19" si="32">AA18-S18</f>
        <v>0</v>
      </c>
      <c r="AF18" s="33" t="e">
        <f t="shared" ref="AF18:AF19" si="33">AA18/K18</f>
        <v>#DIV/0!</v>
      </c>
      <c r="AG18" s="80" t="e">
        <f t="shared" ref="AG18:AG19" si="34">AA18/S18</f>
        <v>#DIV/0!</v>
      </c>
      <c r="AH18" s="54"/>
      <c r="AI18" s="34"/>
      <c r="AJ18" s="69" t="e">
        <f t="shared" si="21"/>
        <v>#DIV/0!</v>
      </c>
      <c r="AK18" s="68">
        <f t="shared" si="22"/>
        <v>0</v>
      </c>
      <c r="AL18" s="37">
        <f>AI17-S18</f>
        <v>110640.12779</v>
      </c>
      <c r="AM18" s="69"/>
      <c r="AN18" s="33" t="e">
        <f>AI17/S18</f>
        <v>#DIV/0!</v>
      </c>
      <c r="AO18" s="80"/>
    </row>
    <row r="19" spans="1:42" ht="16.5" customHeight="1" x14ac:dyDescent="0.2">
      <c r="A19" s="82" t="s">
        <v>59</v>
      </c>
      <c r="B19" s="54"/>
      <c r="C19" s="69"/>
      <c r="D19" s="69"/>
      <c r="E19" s="30"/>
      <c r="F19" s="69"/>
      <c r="G19" s="69"/>
      <c r="H19" s="69"/>
      <c r="I19" s="30"/>
      <c r="J19" s="69"/>
      <c r="K19" s="69"/>
      <c r="L19" s="69"/>
      <c r="M19" s="68"/>
      <c r="N19" s="32"/>
      <c r="O19" s="32"/>
      <c r="P19" s="33"/>
      <c r="Q19" s="33"/>
      <c r="R19" s="54">
        <v>212.71</v>
      </c>
      <c r="S19" s="34">
        <v>216.79685000000001</v>
      </c>
      <c r="T19" s="163">
        <f t="shared" si="27"/>
        <v>101.92132480842461</v>
      </c>
      <c r="U19" s="172">
        <f t="shared" si="28"/>
        <v>4.762709343206023E-2</v>
      </c>
      <c r="V19" s="54"/>
      <c r="W19" s="69"/>
      <c r="X19" s="33"/>
      <c r="Y19" s="80"/>
      <c r="Z19" s="54">
        <v>0</v>
      </c>
      <c r="AA19" s="34">
        <v>0</v>
      </c>
      <c r="AB19" s="163" t="e">
        <f t="shared" si="29"/>
        <v>#DIV/0!</v>
      </c>
      <c r="AC19" s="157">
        <f t="shared" si="30"/>
        <v>0</v>
      </c>
      <c r="AD19" s="163">
        <f t="shared" si="31"/>
        <v>0</v>
      </c>
      <c r="AE19" s="163">
        <f t="shared" si="32"/>
        <v>-216.79685000000001</v>
      </c>
      <c r="AF19" s="33" t="e">
        <f t="shared" si="33"/>
        <v>#DIV/0!</v>
      </c>
      <c r="AG19" s="80">
        <f t="shared" si="34"/>
        <v>0</v>
      </c>
      <c r="AH19" s="54">
        <v>0</v>
      </c>
      <c r="AI19" s="34">
        <v>0</v>
      </c>
      <c r="AJ19" s="69" t="e">
        <f t="shared" si="21"/>
        <v>#DIV/0!</v>
      </c>
      <c r="AK19" s="68">
        <f t="shared" si="22"/>
        <v>0</v>
      </c>
      <c r="AL19" s="37">
        <f t="shared" ref="AL19:AL42" si="35">AI19-S19</f>
        <v>-216.79685000000001</v>
      </c>
      <c r="AM19" s="69">
        <f t="shared" ref="AM19:AM42" si="36">AI19-AA19</f>
        <v>0</v>
      </c>
      <c r="AN19" s="33">
        <f t="shared" ref="AN19:AN35" si="37">AI19/S19</f>
        <v>0</v>
      </c>
      <c r="AO19" s="80" t="e">
        <f t="shared" ref="AO19:AO35" si="38">AI19/AA19</f>
        <v>#DIV/0!</v>
      </c>
    </row>
    <row r="20" spans="1:42" ht="21" customHeight="1" x14ac:dyDescent="0.2">
      <c r="A20" s="83" t="s">
        <v>31</v>
      </c>
      <c r="B20" s="54">
        <v>9853</v>
      </c>
      <c r="C20" s="69">
        <v>9741</v>
      </c>
      <c r="D20" s="69">
        <f t="shared" ref="D20:D21" si="39">C20/B20*100</f>
        <v>98.863290368415718</v>
      </c>
      <c r="E20" s="30">
        <f t="shared" ref="E20:E42" si="40">C20/C$41*100</f>
        <v>2.9100544907031214</v>
      </c>
      <c r="F20" s="69">
        <v>10422</v>
      </c>
      <c r="G20" s="69">
        <v>10412</v>
      </c>
      <c r="H20" s="69">
        <f t="shared" ref="H20:H21" si="41">G20/F20*100</f>
        <v>99.904049126847056</v>
      </c>
      <c r="I20" s="30">
        <f t="shared" ref="I20:I35" si="42">G20/G$41*100</f>
        <v>3.0809655980541271</v>
      </c>
      <c r="J20" s="69">
        <v>10766</v>
      </c>
      <c r="K20" s="69">
        <v>10779.78116</v>
      </c>
      <c r="L20" s="69">
        <f t="shared" ref="L20:L21" si="43">K20/J20*100</f>
        <v>100.12800631618057</v>
      </c>
      <c r="M20" s="68">
        <f t="shared" ref="M20:M42" si="44">K20/K$41*100</f>
        <v>2.9620486042657546</v>
      </c>
      <c r="N20" s="32">
        <f t="shared" ref="N20:N42" si="45">K20-C20</f>
        <v>1038.7811600000005</v>
      </c>
      <c r="O20" s="32">
        <f t="shared" ref="O20:O42" si="46">K20-G20</f>
        <v>367.78116000000045</v>
      </c>
      <c r="P20" s="33">
        <f t="shared" ref="P20:P21" si="47">K20/C20</f>
        <v>1.1066400944461554</v>
      </c>
      <c r="Q20" s="33">
        <f t="shared" ref="Q20:Q21" si="48">K20/G20</f>
        <v>1.0353228159815597</v>
      </c>
      <c r="R20" s="54">
        <v>4081</v>
      </c>
      <c r="S20" s="34">
        <v>4417.7263999999996</v>
      </c>
      <c r="T20" s="69">
        <f t="shared" ref="T20:T21" si="49">S20/R20*100</f>
        <v>108.2510757167361</v>
      </c>
      <c r="U20" s="168">
        <f t="shared" ref="U20:U38" si="50">S20/S$41*100</f>
        <v>0.97050980219536875</v>
      </c>
      <c r="V20" s="54">
        <f t="shared" ref="V20:V42" si="51">S20-G20</f>
        <v>-5994.2736000000004</v>
      </c>
      <c r="W20" s="69">
        <f t="shared" ref="W20:W42" si="52">S20-K20</f>
        <v>-6362.0547600000009</v>
      </c>
      <c r="X20" s="33">
        <f t="shared" ref="X20:X35" si="53">S20/G20</f>
        <v>0.42429181713407604</v>
      </c>
      <c r="Y20" s="80">
        <f t="shared" ref="Y20:Y42" si="54">S20/K20</f>
        <v>0.40981596327693903</v>
      </c>
      <c r="Z20" s="54">
        <v>5086</v>
      </c>
      <c r="AA20" s="34">
        <v>5223.42821</v>
      </c>
      <c r="AB20" s="69">
        <f t="shared" si="16"/>
        <v>102.70208828155722</v>
      </c>
      <c r="AC20" s="68">
        <f t="shared" ref="AC20:AC38" si="55">AA20/AA$41*100</f>
        <v>0.97649336914509066</v>
      </c>
      <c r="AD20" s="69">
        <f t="shared" ref="AD20:AD42" si="56">AA20-K20</f>
        <v>-5556.3529500000004</v>
      </c>
      <c r="AE20" s="69">
        <f t="shared" ref="AE20:AE42" si="57">AA20-S20</f>
        <v>805.70181000000048</v>
      </c>
      <c r="AF20" s="33">
        <f t="shared" ref="AF20:AF42" si="58">AA20/K20</f>
        <v>0.48455790822380662</v>
      </c>
      <c r="AG20" s="80">
        <f t="shared" ref="AG20:AG35" si="59">AA20/S20</f>
        <v>1.182379291302422</v>
      </c>
      <c r="AH20" s="54">
        <v>2693.41</v>
      </c>
      <c r="AI20" s="34">
        <v>2133.6208700000002</v>
      </c>
      <c r="AJ20" s="69">
        <f t="shared" si="21"/>
        <v>79.21634173779708</v>
      </c>
      <c r="AK20" s="68">
        <f t="shared" si="22"/>
        <v>0.30923231948163721</v>
      </c>
      <c r="AL20" s="69">
        <f t="shared" si="35"/>
        <v>-2284.1055299999994</v>
      </c>
      <c r="AM20" s="69">
        <f t="shared" si="36"/>
        <v>-3089.8073399999998</v>
      </c>
      <c r="AN20" s="33">
        <f t="shared" si="37"/>
        <v>0.4829680873854027</v>
      </c>
      <c r="AO20" s="80">
        <f t="shared" si="38"/>
        <v>0.40847136865311684</v>
      </c>
    </row>
    <row r="21" spans="1:42" ht="18.75" customHeight="1" x14ac:dyDescent="0.2">
      <c r="A21" s="83" t="s">
        <v>32</v>
      </c>
      <c r="B21" s="54">
        <v>2051</v>
      </c>
      <c r="C21" s="69">
        <v>2082</v>
      </c>
      <c r="D21" s="69">
        <f t="shared" si="39"/>
        <v>101.51145782545099</v>
      </c>
      <c r="E21" s="30">
        <f t="shared" si="40"/>
        <v>0.62198269681181584</v>
      </c>
      <c r="F21" s="69">
        <v>2085</v>
      </c>
      <c r="G21" s="69">
        <v>2064</v>
      </c>
      <c r="H21" s="69">
        <f t="shared" si="41"/>
        <v>98.992805755395679</v>
      </c>
      <c r="I21" s="30">
        <f t="shared" si="42"/>
        <v>0.61074846277215888</v>
      </c>
      <c r="J21" s="69">
        <v>2931</v>
      </c>
      <c r="K21" s="69">
        <v>2957.7898</v>
      </c>
      <c r="L21" s="69">
        <f t="shared" si="43"/>
        <v>100.91401569430229</v>
      </c>
      <c r="M21" s="68">
        <f t="shared" si="44"/>
        <v>0.81273608608224157</v>
      </c>
      <c r="N21" s="32">
        <f t="shared" si="45"/>
        <v>875.78980000000001</v>
      </c>
      <c r="O21" s="32">
        <f t="shared" si="46"/>
        <v>893.78980000000001</v>
      </c>
      <c r="P21" s="33">
        <f t="shared" si="47"/>
        <v>1.4206483189241115</v>
      </c>
      <c r="Q21" s="33">
        <f t="shared" si="48"/>
        <v>1.4330376937984497</v>
      </c>
      <c r="R21" s="54">
        <v>1955</v>
      </c>
      <c r="S21" s="34">
        <v>1941.0873099999999</v>
      </c>
      <c r="T21" s="69">
        <f t="shared" si="49"/>
        <v>99.288353452685413</v>
      </c>
      <c r="U21" s="168">
        <f t="shared" si="50"/>
        <v>0.42642845905351684</v>
      </c>
      <c r="V21" s="54">
        <f t="shared" si="51"/>
        <v>-122.91269000000011</v>
      </c>
      <c r="W21" s="69">
        <f t="shared" si="52"/>
        <v>-1016.7024900000001</v>
      </c>
      <c r="X21" s="33">
        <f t="shared" si="53"/>
        <v>0.94044927810077517</v>
      </c>
      <c r="Y21" s="80">
        <f t="shared" si="54"/>
        <v>0.6562627641761426</v>
      </c>
      <c r="Z21" s="54">
        <v>2550</v>
      </c>
      <c r="AA21" s="34">
        <v>2575.0546100000001</v>
      </c>
      <c r="AB21" s="69">
        <f t="shared" si="16"/>
        <v>100.9825337254902</v>
      </c>
      <c r="AC21" s="68">
        <f t="shared" si="55"/>
        <v>0.48139337821041822</v>
      </c>
      <c r="AD21" s="69">
        <f t="shared" si="56"/>
        <v>-382.73518999999987</v>
      </c>
      <c r="AE21" s="69">
        <f t="shared" si="57"/>
        <v>633.96730000000025</v>
      </c>
      <c r="AF21" s="33">
        <f t="shared" si="58"/>
        <v>0.87060095007427507</v>
      </c>
      <c r="AG21" s="80">
        <f t="shared" si="59"/>
        <v>1.3266042164790621</v>
      </c>
      <c r="AH21" s="54">
        <v>2405</v>
      </c>
      <c r="AI21" s="34">
        <v>2516.1418100000001</v>
      </c>
      <c r="AJ21" s="69">
        <f t="shared" si="21"/>
        <v>104.62128108108108</v>
      </c>
      <c r="AK21" s="68">
        <f t="shared" si="22"/>
        <v>0.36467227096959587</v>
      </c>
      <c r="AL21" s="69">
        <f t="shared" si="35"/>
        <v>575.05450000000019</v>
      </c>
      <c r="AM21" s="69">
        <f t="shared" si="36"/>
        <v>-58.912800000000061</v>
      </c>
      <c r="AN21" s="33">
        <f t="shared" si="37"/>
        <v>1.2962538042660225</v>
      </c>
      <c r="AO21" s="80">
        <f t="shared" si="38"/>
        <v>0.97712172791551011</v>
      </c>
    </row>
    <row r="22" spans="1:42" ht="19.5" hidden="1" customHeight="1" x14ac:dyDescent="0.2">
      <c r="A22" s="137" t="s">
        <v>33</v>
      </c>
      <c r="B22" s="110">
        <v>0</v>
      </c>
      <c r="C22" s="138">
        <v>0</v>
      </c>
      <c r="D22" s="138"/>
      <c r="E22" s="112">
        <f t="shared" si="40"/>
        <v>0</v>
      </c>
      <c r="F22" s="138">
        <v>0</v>
      </c>
      <c r="G22" s="138">
        <v>0</v>
      </c>
      <c r="H22" s="138"/>
      <c r="I22" s="112">
        <f t="shared" si="42"/>
        <v>0</v>
      </c>
      <c r="J22" s="138">
        <v>0</v>
      </c>
      <c r="K22" s="138">
        <v>0</v>
      </c>
      <c r="L22" s="138"/>
      <c r="M22" s="139">
        <f t="shared" si="44"/>
        <v>0</v>
      </c>
      <c r="N22" s="114">
        <f t="shared" si="45"/>
        <v>0</v>
      </c>
      <c r="O22" s="114">
        <f t="shared" si="46"/>
        <v>0</v>
      </c>
      <c r="P22" s="115"/>
      <c r="Q22" s="115"/>
      <c r="R22" s="138">
        <v>0</v>
      </c>
      <c r="S22" s="116">
        <v>0</v>
      </c>
      <c r="T22" s="138"/>
      <c r="U22" s="169">
        <f t="shared" si="50"/>
        <v>0</v>
      </c>
      <c r="V22" s="110">
        <f t="shared" si="51"/>
        <v>0</v>
      </c>
      <c r="W22" s="138">
        <f t="shared" si="52"/>
        <v>0</v>
      </c>
      <c r="X22" s="115" t="e">
        <f t="shared" si="53"/>
        <v>#DIV/0!</v>
      </c>
      <c r="Y22" s="117" t="e">
        <f t="shared" si="54"/>
        <v>#DIV/0!</v>
      </c>
      <c r="Z22" s="118">
        <v>0</v>
      </c>
      <c r="AA22" s="116">
        <v>0</v>
      </c>
      <c r="AB22" s="138"/>
      <c r="AC22" s="139">
        <f t="shared" si="55"/>
        <v>0</v>
      </c>
      <c r="AD22" s="138">
        <f t="shared" si="56"/>
        <v>0</v>
      </c>
      <c r="AE22" s="138">
        <f t="shared" si="57"/>
        <v>0</v>
      </c>
      <c r="AF22" s="115" t="e">
        <f t="shared" si="58"/>
        <v>#DIV/0!</v>
      </c>
      <c r="AG22" s="117" t="e">
        <f t="shared" si="59"/>
        <v>#DIV/0!</v>
      </c>
      <c r="AH22" s="110">
        <v>0</v>
      </c>
      <c r="AI22" s="116">
        <v>0</v>
      </c>
      <c r="AJ22" s="138"/>
      <c r="AK22" s="139">
        <f t="shared" si="22"/>
        <v>0</v>
      </c>
      <c r="AL22" s="138">
        <f t="shared" si="35"/>
        <v>0</v>
      </c>
      <c r="AM22" s="138">
        <f t="shared" si="36"/>
        <v>0</v>
      </c>
      <c r="AN22" s="115" t="e">
        <f t="shared" si="37"/>
        <v>#DIV/0!</v>
      </c>
      <c r="AO22" s="117" t="e">
        <f t="shared" si="38"/>
        <v>#DIV/0!</v>
      </c>
    </row>
    <row r="23" spans="1:42" ht="21.75" customHeight="1" x14ac:dyDescent="0.2">
      <c r="A23" s="128" t="s">
        <v>34</v>
      </c>
      <c r="B23" s="129">
        <f>B24+B25+B26+B27+B28+B29</f>
        <v>33854</v>
      </c>
      <c r="C23" s="130">
        <f>C24+C25+C26+C27+C28+C29</f>
        <v>34370</v>
      </c>
      <c r="D23" s="130">
        <f t="shared" ref="D23:D35" si="60">C23/B23*100</f>
        <v>101.52419211909967</v>
      </c>
      <c r="E23" s="131">
        <f t="shared" si="40"/>
        <v>10.267793126523589</v>
      </c>
      <c r="F23" s="130">
        <f>F24+F25+F26+F27+F28+F29</f>
        <v>52414</v>
      </c>
      <c r="G23" s="130">
        <f>G24+G25+G26+G27+G28+G29</f>
        <v>53600</v>
      </c>
      <c r="H23" s="130">
        <f t="shared" ref="H23:H35" si="61">G23/F23*100</f>
        <v>102.26275422597016</v>
      </c>
      <c r="I23" s="131">
        <f t="shared" si="42"/>
        <v>15.860522095245985</v>
      </c>
      <c r="J23" s="130">
        <f>J24+J25+J26+J27+J28+J29</f>
        <v>62652.861599999997</v>
      </c>
      <c r="K23" s="130">
        <f>K24+K25+K26+K27+K28+K29</f>
        <v>63811.04952</v>
      </c>
      <c r="L23" s="130">
        <f t="shared" ref="L23:L42" si="62">K23/J23*100</f>
        <v>101.84857944301781</v>
      </c>
      <c r="M23" s="132">
        <f t="shared" si="44"/>
        <v>17.533883792446947</v>
      </c>
      <c r="N23" s="133">
        <f t="shared" si="45"/>
        <v>29441.04952</v>
      </c>
      <c r="O23" s="133">
        <f t="shared" si="46"/>
        <v>10211.04952</v>
      </c>
      <c r="P23" s="134">
        <f t="shared" ref="P23:P35" si="63">K23/C23</f>
        <v>1.8565914902531278</v>
      </c>
      <c r="Q23" s="134">
        <f t="shared" ref="Q23:Q35" si="64">K23/G23</f>
        <v>1.1905046552238807</v>
      </c>
      <c r="R23" s="130">
        <f>R24+R25+R26+R27+R28+R29</f>
        <v>51130.302620000002</v>
      </c>
      <c r="S23" s="130">
        <f>S24+S25+S26+S27+S28+S29</f>
        <v>50019.933939999995</v>
      </c>
      <c r="T23" s="130">
        <f t="shared" ref="T23:T35" si="65">S23/R23*100</f>
        <v>97.828354961533762</v>
      </c>
      <c r="U23" s="170">
        <f t="shared" si="50"/>
        <v>10.988647054723627</v>
      </c>
      <c r="V23" s="129">
        <f t="shared" si="51"/>
        <v>-3580.0660600000047</v>
      </c>
      <c r="W23" s="130">
        <f t="shared" si="52"/>
        <v>-13791.115580000005</v>
      </c>
      <c r="X23" s="134">
        <f t="shared" si="53"/>
        <v>0.9332077227611939</v>
      </c>
      <c r="Y23" s="135">
        <f t="shared" si="54"/>
        <v>0.78387574434616503</v>
      </c>
      <c r="Z23" s="136">
        <f>Z24+Z25+Z26+Z27+Z28+Z29</f>
        <v>51518.43</v>
      </c>
      <c r="AA23" s="130">
        <f>AA24+AA25+AA26+AA27+AA28+AA29</f>
        <v>54263.295590000002</v>
      </c>
      <c r="AB23" s="130">
        <f t="shared" ref="AB23:AB28" si="66">AA23/Z23*100</f>
        <v>105.3279294225387</v>
      </c>
      <c r="AC23" s="132">
        <f t="shared" si="55"/>
        <v>10.14424745613476</v>
      </c>
      <c r="AD23" s="130">
        <f t="shared" si="56"/>
        <v>-9547.7539299999989</v>
      </c>
      <c r="AE23" s="130">
        <f t="shared" si="57"/>
        <v>4243.3616500000062</v>
      </c>
      <c r="AF23" s="134">
        <f t="shared" si="58"/>
        <v>0.85037459810142302</v>
      </c>
      <c r="AG23" s="135">
        <f t="shared" si="59"/>
        <v>1.0848334117172167</v>
      </c>
      <c r="AH23" s="129">
        <f>AH24+AH25+AH26+AH27+AH28+AH29</f>
        <v>71431.379000000001</v>
      </c>
      <c r="AI23" s="130">
        <f>AI24+AI25+AI26+AI27+AI28+AI29</f>
        <v>72357.922250000003</v>
      </c>
      <c r="AJ23" s="130">
        <f t="shared" ref="AJ23:AJ35" si="67">AI23/AH23*100</f>
        <v>101.29710956581141</v>
      </c>
      <c r="AK23" s="132">
        <f t="shared" si="22"/>
        <v>10.487059085731321</v>
      </c>
      <c r="AL23" s="130">
        <f t="shared" si="35"/>
        <v>22337.988310000008</v>
      </c>
      <c r="AM23" s="130">
        <f t="shared" si="36"/>
        <v>18094.626660000002</v>
      </c>
      <c r="AN23" s="134">
        <f t="shared" si="37"/>
        <v>1.4465817235343597</v>
      </c>
      <c r="AO23" s="135">
        <f t="shared" si="38"/>
        <v>1.3334597809303459</v>
      </c>
    </row>
    <row r="24" spans="1:42" ht="30" customHeight="1" x14ac:dyDescent="0.2">
      <c r="A24" s="140" t="s">
        <v>35</v>
      </c>
      <c r="B24" s="141">
        <v>6403</v>
      </c>
      <c r="C24" s="142">
        <v>6653</v>
      </c>
      <c r="D24" s="142">
        <f t="shared" si="60"/>
        <v>103.90441980321725</v>
      </c>
      <c r="E24" s="143">
        <f t="shared" si="40"/>
        <v>1.98753644663257</v>
      </c>
      <c r="F24" s="142">
        <v>7900</v>
      </c>
      <c r="G24" s="142">
        <v>8184</v>
      </c>
      <c r="H24" s="142">
        <f t="shared" si="61"/>
        <v>103.59493670886076</v>
      </c>
      <c r="I24" s="143">
        <f t="shared" si="42"/>
        <v>2.4216886721547226</v>
      </c>
      <c r="J24" s="142">
        <v>12951</v>
      </c>
      <c r="K24" s="142">
        <v>13213.778899999999</v>
      </c>
      <c r="L24" s="142">
        <f t="shared" si="62"/>
        <v>102.02902401358969</v>
      </c>
      <c r="M24" s="144">
        <f t="shared" si="44"/>
        <v>3.6308580635250367</v>
      </c>
      <c r="N24" s="145">
        <f t="shared" si="45"/>
        <v>6560.7788999999993</v>
      </c>
      <c r="O24" s="145">
        <f t="shared" si="46"/>
        <v>5029.7788999999993</v>
      </c>
      <c r="P24" s="146">
        <f t="shared" si="63"/>
        <v>1.9861384187584548</v>
      </c>
      <c r="Q24" s="146">
        <f t="shared" si="64"/>
        <v>1.6145868646138806</v>
      </c>
      <c r="R24" s="141">
        <v>19059.5</v>
      </c>
      <c r="S24" s="147">
        <v>19558.674319999998</v>
      </c>
      <c r="T24" s="142">
        <f t="shared" si="65"/>
        <v>102.61903155906502</v>
      </c>
      <c r="U24" s="171">
        <f t="shared" si="50"/>
        <v>4.2967543543454481</v>
      </c>
      <c r="V24" s="141">
        <f t="shared" si="51"/>
        <v>11374.674319999998</v>
      </c>
      <c r="W24" s="142">
        <f t="shared" si="52"/>
        <v>6344.8954199999989</v>
      </c>
      <c r="X24" s="146">
        <f t="shared" si="53"/>
        <v>2.3898673411534701</v>
      </c>
      <c r="Y24" s="148">
        <f t="shared" si="54"/>
        <v>1.4801726643087694</v>
      </c>
      <c r="Z24" s="141">
        <v>19657.62</v>
      </c>
      <c r="AA24" s="147">
        <v>19998.55082</v>
      </c>
      <c r="AB24" s="142">
        <f t="shared" si="66"/>
        <v>101.73434434076964</v>
      </c>
      <c r="AC24" s="144">
        <f t="shared" si="55"/>
        <v>3.7386274843128584</v>
      </c>
      <c r="AD24" s="142">
        <f t="shared" si="56"/>
        <v>6784.771920000001</v>
      </c>
      <c r="AE24" s="142">
        <f t="shared" si="57"/>
        <v>439.87650000000212</v>
      </c>
      <c r="AF24" s="146">
        <f t="shared" si="58"/>
        <v>1.5134618924189811</v>
      </c>
      <c r="AG24" s="148">
        <f t="shared" si="59"/>
        <v>1.022490097887166</v>
      </c>
      <c r="AH24" s="141">
        <v>18819.5</v>
      </c>
      <c r="AI24" s="147">
        <v>19886.30169</v>
      </c>
      <c r="AJ24" s="142">
        <f t="shared" si="67"/>
        <v>105.66859741225856</v>
      </c>
      <c r="AK24" s="144">
        <f t="shared" si="22"/>
        <v>2.8821836550137898</v>
      </c>
      <c r="AL24" s="142">
        <f t="shared" si="35"/>
        <v>327.62737000000197</v>
      </c>
      <c r="AM24" s="142">
        <f t="shared" si="36"/>
        <v>-112.24913000000015</v>
      </c>
      <c r="AN24" s="146">
        <f t="shared" si="37"/>
        <v>1.0167510008418608</v>
      </c>
      <c r="AO24" s="148">
        <f t="shared" si="38"/>
        <v>0.9943871367975452</v>
      </c>
    </row>
    <row r="25" spans="1:42" ht="30" customHeight="1" x14ac:dyDescent="0.2">
      <c r="A25" s="83" t="s">
        <v>36</v>
      </c>
      <c r="B25" s="54">
        <v>400</v>
      </c>
      <c r="C25" s="69">
        <v>383</v>
      </c>
      <c r="D25" s="69">
        <f t="shared" si="60"/>
        <v>95.75</v>
      </c>
      <c r="E25" s="30">
        <f t="shared" si="40"/>
        <v>0.11441852683906123</v>
      </c>
      <c r="F25" s="69">
        <v>555</v>
      </c>
      <c r="G25" s="69">
        <v>532</v>
      </c>
      <c r="H25" s="69">
        <f t="shared" si="61"/>
        <v>95.85585585585585</v>
      </c>
      <c r="I25" s="30">
        <f t="shared" si="42"/>
        <v>0.15742159990057583</v>
      </c>
      <c r="J25" s="69">
        <v>496.3</v>
      </c>
      <c r="K25" s="69">
        <v>495.28762999999998</v>
      </c>
      <c r="L25" s="69">
        <f t="shared" si="62"/>
        <v>99.79601652226475</v>
      </c>
      <c r="M25" s="68">
        <f t="shared" si="44"/>
        <v>0.13609423154111538</v>
      </c>
      <c r="N25" s="32">
        <f t="shared" si="45"/>
        <v>112.28762999999998</v>
      </c>
      <c r="O25" s="32">
        <f t="shared" si="46"/>
        <v>-36.712370000000021</v>
      </c>
      <c r="P25" s="33">
        <f t="shared" si="63"/>
        <v>1.2931791906005221</v>
      </c>
      <c r="Q25" s="33">
        <f t="shared" si="64"/>
        <v>0.93099178571428565</v>
      </c>
      <c r="R25" s="54">
        <v>709</v>
      </c>
      <c r="S25" s="34">
        <v>1003.63144</v>
      </c>
      <c r="T25" s="69">
        <f t="shared" si="65"/>
        <v>141.55591537376586</v>
      </c>
      <c r="U25" s="168">
        <f t="shared" si="50"/>
        <v>0.2204831313934365</v>
      </c>
      <c r="V25" s="54">
        <f t="shared" si="51"/>
        <v>471.63144</v>
      </c>
      <c r="W25" s="69">
        <f t="shared" si="52"/>
        <v>508.34381000000002</v>
      </c>
      <c r="X25" s="33">
        <f t="shared" si="53"/>
        <v>1.8865252631578948</v>
      </c>
      <c r="Y25" s="80">
        <f t="shared" si="54"/>
        <v>2.0263608037212641</v>
      </c>
      <c r="Z25" s="54">
        <v>281</v>
      </c>
      <c r="AA25" s="34">
        <v>281.08255000000003</v>
      </c>
      <c r="AB25" s="69">
        <f t="shared" si="66"/>
        <v>100.02937722419929</v>
      </c>
      <c r="AC25" s="68">
        <f t="shared" si="55"/>
        <v>5.2546954839337863E-2</v>
      </c>
      <c r="AD25" s="69">
        <f t="shared" si="56"/>
        <v>-214.20507999999995</v>
      </c>
      <c r="AE25" s="69">
        <f t="shared" si="57"/>
        <v>-722.54889000000003</v>
      </c>
      <c r="AF25" s="33">
        <f t="shared" si="58"/>
        <v>0.56751376972608836</v>
      </c>
      <c r="AG25" s="80">
        <f t="shared" si="59"/>
        <v>0.28006550890832999</v>
      </c>
      <c r="AH25" s="54">
        <v>392</v>
      </c>
      <c r="AI25" s="34">
        <v>377.40868999999998</v>
      </c>
      <c r="AJ25" s="69">
        <f t="shared" si="67"/>
        <v>96.277727040816316</v>
      </c>
      <c r="AK25" s="68">
        <f t="shared" si="22"/>
        <v>5.4699017169449672E-2</v>
      </c>
      <c r="AL25" s="69">
        <f t="shared" si="35"/>
        <v>-626.22275000000002</v>
      </c>
      <c r="AM25" s="69">
        <f t="shared" si="36"/>
        <v>96.326139999999953</v>
      </c>
      <c r="AN25" s="33">
        <f t="shared" si="37"/>
        <v>0.37604311200135376</v>
      </c>
      <c r="AO25" s="80">
        <f t="shared" si="38"/>
        <v>1.3426969763864742</v>
      </c>
    </row>
    <row r="26" spans="1:42" ht="26.25" customHeight="1" x14ac:dyDescent="0.2">
      <c r="A26" s="83" t="s">
        <v>37</v>
      </c>
      <c r="B26" s="54">
        <v>15642</v>
      </c>
      <c r="C26" s="69">
        <v>15854</v>
      </c>
      <c r="D26" s="69">
        <f t="shared" si="60"/>
        <v>101.35532540595831</v>
      </c>
      <c r="E26" s="30">
        <f t="shared" si="40"/>
        <v>4.7362697767793129</v>
      </c>
      <c r="F26" s="69">
        <v>15297</v>
      </c>
      <c r="G26" s="69">
        <v>15559</v>
      </c>
      <c r="H26" s="69">
        <f t="shared" si="61"/>
        <v>101.71275413479768</v>
      </c>
      <c r="I26" s="30">
        <f t="shared" si="42"/>
        <v>4.6039899865659013</v>
      </c>
      <c r="J26" s="69">
        <v>20315.911599999999</v>
      </c>
      <c r="K26" s="69">
        <v>20471.544760000001</v>
      </c>
      <c r="L26" s="69">
        <f t="shared" si="62"/>
        <v>100.76606535342476</v>
      </c>
      <c r="M26" s="68">
        <f t="shared" si="44"/>
        <v>5.6251337279950793</v>
      </c>
      <c r="N26" s="32">
        <f t="shared" si="45"/>
        <v>4617.5447600000007</v>
      </c>
      <c r="O26" s="32">
        <f t="shared" si="46"/>
        <v>4912.5447600000007</v>
      </c>
      <c r="P26" s="33">
        <f t="shared" si="63"/>
        <v>1.29125424246247</v>
      </c>
      <c r="Q26" s="33">
        <f t="shared" si="64"/>
        <v>1.3157365357670803</v>
      </c>
      <c r="R26" s="54">
        <v>12140.70262</v>
      </c>
      <c r="S26" s="34">
        <v>11181.4391</v>
      </c>
      <c r="T26" s="69">
        <f t="shared" si="65"/>
        <v>92.098780852932222</v>
      </c>
      <c r="U26" s="168">
        <f t="shared" si="50"/>
        <v>2.456398442692278</v>
      </c>
      <c r="V26" s="54">
        <f t="shared" si="51"/>
        <v>-4377.5609000000004</v>
      </c>
      <c r="W26" s="69">
        <f t="shared" si="52"/>
        <v>-9290.1056600000011</v>
      </c>
      <c r="X26" s="33">
        <f t="shared" si="53"/>
        <v>0.71864767015875053</v>
      </c>
      <c r="Y26" s="80">
        <f t="shared" si="54"/>
        <v>0.54619420425212695</v>
      </c>
      <c r="Z26" s="54">
        <v>11689.81</v>
      </c>
      <c r="AA26" s="34">
        <v>11972.70203</v>
      </c>
      <c r="AB26" s="69">
        <f t="shared" si="66"/>
        <v>102.41998826328231</v>
      </c>
      <c r="AC26" s="68">
        <f t="shared" si="55"/>
        <v>2.2382358238718796</v>
      </c>
      <c r="AD26" s="69">
        <f t="shared" si="56"/>
        <v>-8498.8427300000003</v>
      </c>
      <c r="AE26" s="69">
        <f t="shared" si="57"/>
        <v>791.26293000000078</v>
      </c>
      <c r="AF26" s="33">
        <f t="shared" si="58"/>
        <v>0.58484604705521992</v>
      </c>
      <c r="AG26" s="80">
        <f t="shared" si="59"/>
        <v>1.0707657505374242</v>
      </c>
      <c r="AH26" s="54">
        <v>13512.329</v>
      </c>
      <c r="AI26" s="34">
        <v>12299.992829999999</v>
      </c>
      <c r="AJ26" s="69">
        <f t="shared" si="67"/>
        <v>91.027925903817163</v>
      </c>
      <c r="AK26" s="68">
        <f t="shared" si="22"/>
        <v>1.7826762785782115</v>
      </c>
      <c r="AL26" s="69">
        <f t="shared" si="35"/>
        <v>1118.5537299999996</v>
      </c>
      <c r="AM26" s="69">
        <f t="shared" si="36"/>
        <v>327.29079999999885</v>
      </c>
      <c r="AN26" s="33">
        <f t="shared" si="37"/>
        <v>1.1000366518116618</v>
      </c>
      <c r="AO26" s="80">
        <f t="shared" si="38"/>
        <v>1.0273364190622891</v>
      </c>
    </row>
    <row r="27" spans="1:42" ht="35.25" customHeight="1" x14ac:dyDescent="0.2">
      <c r="A27" s="83" t="s">
        <v>38</v>
      </c>
      <c r="B27" s="54">
        <v>8779</v>
      </c>
      <c r="C27" s="69">
        <v>8760</v>
      </c>
      <c r="D27" s="69">
        <f t="shared" si="60"/>
        <v>99.783574439002166</v>
      </c>
      <c r="E27" s="30">
        <f t="shared" si="40"/>
        <v>2.6169877156923667</v>
      </c>
      <c r="F27" s="69">
        <v>25391</v>
      </c>
      <c r="G27" s="69">
        <v>26126</v>
      </c>
      <c r="H27" s="69">
        <f t="shared" si="61"/>
        <v>102.89472647788587</v>
      </c>
      <c r="I27" s="30">
        <f t="shared" si="42"/>
        <v>7.730820900380535</v>
      </c>
      <c r="J27" s="69">
        <v>26190</v>
      </c>
      <c r="K27" s="69">
        <v>26551.987130000001</v>
      </c>
      <c r="L27" s="69">
        <f t="shared" si="62"/>
        <v>101.3821578083238</v>
      </c>
      <c r="M27" s="68">
        <f t="shared" si="44"/>
        <v>7.2959065913819332</v>
      </c>
      <c r="N27" s="32">
        <f t="shared" si="45"/>
        <v>17791.987130000001</v>
      </c>
      <c r="O27" s="32">
        <f t="shared" si="46"/>
        <v>425.98713000000134</v>
      </c>
      <c r="P27" s="33">
        <f t="shared" si="63"/>
        <v>3.0310487591324202</v>
      </c>
      <c r="Q27" s="33">
        <f t="shared" si="64"/>
        <v>1.0163051033453265</v>
      </c>
      <c r="R27" s="54">
        <v>16885.8</v>
      </c>
      <c r="S27" s="34">
        <v>16463.040969999998</v>
      </c>
      <c r="T27" s="69">
        <f t="shared" si="65"/>
        <v>97.496363630979872</v>
      </c>
      <c r="U27" s="168">
        <f t="shared" si="50"/>
        <v>3.6166890360908166</v>
      </c>
      <c r="V27" s="54">
        <f t="shared" si="51"/>
        <v>-9662.9590300000018</v>
      </c>
      <c r="W27" s="69">
        <f t="shared" si="52"/>
        <v>-10088.946160000003</v>
      </c>
      <c r="X27" s="33">
        <f t="shared" si="53"/>
        <v>0.63014012745923598</v>
      </c>
      <c r="Y27" s="80">
        <f t="shared" si="54"/>
        <v>0.62003046662368566</v>
      </c>
      <c r="Z27" s="54">
        <v>18900</v>
      </c>
      <c r="AA27" s="34">
        <v>20973.827600000001</v>
      </c>
      <c r="AB27" s="69">
        <f t="shared" si="66"/>
        <v>110.97263280423282</v>
      </c>
      <c r="AC27" s="68">
        <f t="shared" si="55"/>
        <v>3.9209505239839975</v>
      </c>
      <c r="AD27" s="69">
        <f t="shared" si="56"/>
        <v>-5578.1595300000008</v>
      </c>
      <c r="AE27" s="69">
        <f t="shared" si="57"/>
        <v>4510.7866300000023</v>
      </c>
      <c r="AF27" s="33">
        <f t="shared" si="58"/>
        <v>0.78991555311137274</v>
      </c>
      <c r="AG27" s="80">
        <f t="shared" si="59"/>
        <v>1.2739947399887934</v>
      </c>
      <c r="AH27" s="54">
        <v>34032</v>
      </c>
      <c r="AI27" s="34">
        <v>35137.150099999999</v>
      </c>
      <c r="AJ27" s="69">
        <f t="shared" si="67"/>
        <v>103.24738510813351</v>
      </c>
      <c r="AK27" s="68">
        <f t="shared" si="22"/>
        <v>5.0925366254959057</v>
      </c>
      <c r="AL27" s="69">
        <f t="shared" si="35"/>
        <v>18674.109130000001</v>
      </c>
      <c r="AM27" s="69">
        <f t="shared" si="36"/>
        <v>14163.322499999998</v>
      </c>
      <c r="AN27" s="33">
        <f t="shared" si="37"/>
        <v>2.1343049661377353</v>
      </c>
      <c r="AO27" s="80">
        <f t="shared" si="38"/>
        <v>1.67528554015577</v>
      </c>
    </row>
    <row r="28" spans="1:42" ht="21.75" customHeight="1" x14ac:dyDescent="0.2">
      <c r="A28" s="83" t="s">
        <v>39</v>
      </c>
      <c r="B28" s="54">
        <v>1470</v>
      </c>
      <c r="C28" s="69">
        <v>1575</v>
      </c>
      <c r="D28" s="69">
        <f t="shared" si="60"/>
        <v>107.14285714285714</v>
      </c>
      <c r="E28" s="30">
        <f t="shared" si="40"/>
        <v>0.47052005162277138</v>
      </c>
      <c r="F28" s="69">
        <v>2140</v>
      </c>
      <c r="G28" s="69">
        <v>2024</v>
      </c>
      <c r="H28" s="69">
        <f t="shared" si="61"/>
        <v>94.579439252336456</v>
      </c>
      <c r="I28" s="30">
        <f t="shared" si="42"/>
        <v>0.59891225225331857</v>
      </c>
      <c r="J28" s="69">
        <v>1896.25</v>
      </c>
      <c r="K28" s="69">
        <v>2267.6200800000001</v>
      </c>
      <c r="L28" s="69">
        <f t="shared" si="62"/>
        <v>119.58444719841795</v>
      </c>
      <c r="M28" s="68">
        <f t="shared" si="44"/>
        <v>0.62309250932594995</v>
      </c>
      <c r="N28" s="32">
        <f t="shared" si="45"/>
        <v>692.62008000000014</v>
      </c>
      <c r="O28" s="32">
        <f t="shared" si="46"/>
        <v>243.62008000000014</v>
      </c>
      <c r="P28" s="33">
        <f t="shared" si="63"/>
        <v>1.4397587809523811</v>
      </c>
      <c r="Q28" s="33">
        <f t="shared" si="64"/>
        <v>1.1203656521739132</v>
      </c>
      <c r="R28" s="54">
        <v>2335.3000000000002</v>
      </c>
      <c r="S28" s="34">
        <v>2402.7138799999998</v>
      </c>
      <c r="T28" s="69">
        <f t="shared" si="65"/>
        <v>102.88673318203227</v>
      </c>
      <c r="U28" s="168">
        <f t="shared" si="50"/>
        <v>0.52784105697692529</v>
      </c>
      <c r="V28" s="54">
        <f t="shared" si="51"/>
        <v>378.71387999999979</v>
      </c>
      <c r="W28" s="69">
        <f t="shared" si="52"/>
        <v>135.09379999999965</v>
      </c>
      <c r="X28" s="33">
        <f t="shared" si="53"/>
        <v>1.1871116007905138</v>
      </c>
      <c r="Y28" s="80">
        <f t="shared" si="54"/>
        <v>1.0595751471736834</v>
      </c>
      <c r="Z28" s="54">
        <v>990</v>
      </c>
      <c r="AA28" s="34">
        <v>994.57117000000005</v>
      </c>
      <c r="AB28" s="69">
        <f t="shared" si="66"/>
        <v>100.46173434343434</v>
      </c>
      <c r="AC28" s="68">
        <f t="shared" si="55"/>
        <v>0.18593002786724905</v>
      </c>
      <c r="AD28" s="69">
        <f t="shared" si="56"/>
        <v>-1273.04891</v>
      </c>
      <c r="AE28" s="69">
        <f t="shared" si="57"/>
        <v>-1408.1427099999996</v>
      </c>
      <c r="AF28" s="33">
        <f t="shared" si="58"/>
        <v>0.43859691434730991</v>
      </c>
      <c r="AG28" s="80">
        <f t="shared" si="59"/>
        <v>0.41393658157916002</v>
      </c>
      <c r="AH28" s="54">
        <v>4675.55</v>
      </c>
      <c r="AI28" s="34">
        <v>4684.2269399999996</v>
      </c>
      <c r="AJ28" s="69">
        <f t="shared" si="67"/>
        <v>100.18558116157456</v>
      </c>
      <c r="AK28" s="68">
        <f t="shared" si="22"/>
        <v>0.67889960301830554</v>
      </c>
      <c r="AL28" s="69">
        <f t="shared" si="35"/>
        <v>2281.5130599999998</v>
      </c>
      <c r="AM28" s="69">
        <f t="shared" si="36"/>
        <v>3689.6557699999994</v>
      </c>
      <c r="AN28" s="33">
        <f t="shared" si="37"/>
        <v>1.9495566987776338</v>
      </c>
      <c r="AO28" s="80">
        <f t="shared" si="38"/>
        <v>4.7097956197543906</v>
      </c>
    </row>
    <row r="29" spans="1:42" ht="21.75" customHeight="1" x14ac:dyDescent="0.2">
      <c r="A29" s="245" t="s">
        <v>40</v>
      </c>
      <c r="B29" s="54">
        <v>1160</v>
      </c>
      <c r="C29" s="69">
        <v>1145</v>
      </c>
      <c r="D29" s="69">
        <f t="shared" si="60"/>
        <v>98.706896551724128</v>
      </c>
      <c r="E29" s="30">
        <f t="shared" si="40"/>
        <v>0.34206060895750678</v>
      </c>
      <c r="F29" s="247">
        <v>1131</v>
      </c>
      <c r="G29" s="247">
        <v>1175</v>
      </c>
      <c r="H29" s="69">
        <f t="shared" si="61"/>
        <v>103.89036251105217</v>
      </c>
      <c r="I29" s="30">
        <f t="shared" si="42"/>
        <v>0.34768868399093344</v>
      </c>
      <c r="J29" s="69">
        <v>803.4</v>
      </c>
      <c r="K29" s="69">
        <v>810.83101999999997</v>
      </c>
      <c r="L29" s="69">
        <f t="shared" si="62"/>
        <v>100.92494647747074</v>
      </c>
      <c r="M29" s="235">
        <f t="shared" si="44"/>
        <v>0.22279866867783221</v>
      </c>
      <c r="N29" s="32">
        <f t="shared" si="45"/>
        <v>-334.16898000000003</v>
      </c>
      <c r="O29" s="32">
        <f t="shared" si="46"/>
        <v>-364.16898000000003</v>
      </c>
      <c r="P29" s="33">
        <f t="shared" si="63"/>
        <v>0.70814936244541482</v>
      </c>
      <c r="Q29" s="33">
        <f t="shared" si="64"/>
        <v>0.69006895319148931</v>
      </c>
      <c r="R29" s="54">
        <v>0</v>
      </c>
      <c r="S29" s="34">
        <v>-589.56577000000004</v>
      </c>
      <c r="T29" s="69" t="e">
        <f t="shared" si="65"/>
        <v>#DIV/0!</v>
      </c>
      <c r="U29" s="249">
        <f t="shared" si="50"/>
        <v>-0.12951896677527616</v>
      </c>
      <c r="V29" s="54">
        <f t="shared" si="51"/>
        <v>-1764.5657700000002</v>
      </c>
      <c r="W29" s="69">
        <f t="shared" si="52"/>
        <v>-1400.39679</v>
      </c>
      <c r="X29" s="33">
        <f t="shared" si="53"/>
        <v>-0.50175810212765959</v>
      </c>
      <c r="Y29" s="80">
        <f t="shared" si="54"/>
        <v>-0.72711299328434675</v>
      </c>
      <c r="Z29" s="54">
        <v>0</v>
      </c>
      <c r="AA29" s="34">
        <v>42.561419999999998</v>
      </c>
      <c r="AB29" s="69"/>
      <c r="AC29" s="235">
        <f t="shared" si="55"/>
        <v>7.9566412594381658E-3</v>
      </c>
      <c r="AD29" s="69">
        <f t="shared" si="56"/>
        <v>-768.26959999999997</v>
      </c>
      <c r="AE29" s="69">
        <f t="shared" si="57"/>
        <v>632.12719000000004</v>
      </c>
      <c r="AF29" s="33">
        <f t="shared" si="58"/>
        <v>5.2491109676588349E-2</v>
      </c>
      <c r="AG29" s="80">
        <f t="shared" si="59"/>
        <v>-7.2191131449168083E-2</v>
      </c>
      <c r="AH29" s="54">
        <v>0</v>
      </c>
      <c r="AI29" s="34">
        <v>-27.158000000000001</v>
      </c>
      <c r="AJ29" s="69" t="e">
        <f t="shared" si="67"/>
        <v>#DIV/0!</v>
      </c>
      <c r="AK29" s="235">
        <f t="shared" si="22"/>
        <v>-3.93609354434291E-3</v>
      </c>
      <c r="AL29" s="69">
        <f t="shared" si="35"/>
        <v>562.40777000000003</v>
      </c>
      <c r="AM29" s="69">
        <f t="shared" si="36"/>
        <v>-69.71942</v>
      </c>
      <c r="AN29" s="33">
        <f t="shared" si="37"/>
        <v>4.6064411100393429E-2</v>
      </c>
      <c r="AO29" s="80">
        <f t="shared" si="38"/>
        <v>-0.63808961261160935</v>
      </c>
    </row>
    <row r="30" spans="1:42" ht="13.5" hidden="1" customHeight="1" x14ac:dyDescent="0.2">
      <c r="A30" s="246"/>
      <c r="B30" s="110"/>
      <c r="C30" s="138"/>
      <c r="D30" s="138" t="e">
        <f t="shared" si="60"/>
        <v>#DIV/0!</v>
      </c>
      <c r="E30" s="112">
        <f t="shared" si="40"/>
        <v>0</v>
      </c>
      <c r="F30" s="248"/>
      <c r="G30" s="248"/>
      <c r="H30" s="138" t="e">
        <f t="shared" si="61"/>
        <v>#DIV/0!</v>
      </c>
      <c r="I30" s="112">
        <f t="shared" si="42"/>
        <v>0</v>
      </c>
      <c r="J30" s="138"/>
      <c r="K30" s="138"/>
      <c r="L30" s="138" t="e">
        <f t="shared" si="62"/>
        <v>#DIV/0!</v>
      </c>
      <c r="M30" s="236">
        <f t="shared" si="44"/>
        <v>0</v>
      </c>
      <c r="N30" s="114">
        <f t="shared" si="45"/>
        <v>0</v>
      </c>
      <c r="O30" s="114">
        <f t="shared" si="46"/>
        <v>0</v>
      </c>
      <c r="P30" s="115" t="e">
        <f t="shared" si="63"/>
        <v>#DIV/0!</v>
      </c>
      <c r="Q30" s="115" t="e">
        <f t="shared" si="64"/>
        <v>#DIV/0!</v>
      </c>
      <c r="R30" s="138"/>
      <c r="S30" s="116"/>
      <c r="T30" s="138" t="e">
        <f t="shared" si="65"/>
        <v>#DIV/0!</v>
      </c>
      <c r="U30" s="250">
        <f t="shared" si="50"/>
        <v>0</v>
      </c>
      <c r="V30" s="110">
        <f t="shared" si="51"/>
        <v>0</v>
      </c>
      <c r="W30" s="138">
        <f t="shared" si="52"/>
        <v>0</v>
      </c>
      <c r="X30" s="115" t="e">
        <f t="shared" si="53"/>
        <v>#DIV/0!</v>
      </c>
      <c r="Y30" s="117" t="e">
        <f t="shared" si="54"/>
        <v>#DIV/0!</v>
      </c>
      <c r="Z30" s="118"/>
      <c r="AA30" s="116"/>
      <c r="AB30" s="138" t="e">
        <f t="shared" ref="AB30:AB35" si="68">AA30/Z30*100</f>
        <v>#DIV/0!</v>
      </c>
      <c r="AC30" s="236">
        <f t="shared" si="55"/>
        <v>0</v>
      </c>
      <c r="AD30" s="138">
        <f t="shared" si="56"/>
        <v>0</v>
      </c>
      <c r="AE30" s="138">
        <f t="shared" si="57"/>
        <v>0</v>
      </c>
      <c r="AF30" s="115" t="e">
        <f t="shared" si="58"/>
        <v>#DIV/0!</v>
      </c>
      <c r="AG30" s="117" t="e">
        <f t="shared" si="59"/>
        <v>#DIV/0!</v>
      </c>
      <c r="AH30" s="110"/>
      <c r="AI30" s="116"/>
      <c r="AJ30" s="138" t="e">
        <f t="shared" si="67"/>
        <v>#DIV/0!</v>
      </c>
      <c r="AK30" s="236">
        <f t="shared" si="22"/>
        <v>0</v>
      </c>
      <c r="AL30" s="138">
        <f t="shared" si="35"/>
        <v>0</v>
      </c>
      <c r="AM30" s="138">
        <f t="shared" si="36"/>
        <v>0</v>
      </c>
      <c r="AN30" s="115" t="e">
        <f t="shared" si="37"/>
        <v>#DIV/0!</v>
      </c>
      <c r="AO30" s="117" t="e">
        <f t="shared" si="38"/>
        <v>#DIV/0!</v>
      </c>
    </row>
    <row r="31" spans="1:42" ht="26.25" customHeight="1" x14ac:dyDescent="0.2">
      <c r="A31" s="128" t="s">
        <v>41</v>
      </c>
      <c r="B31" s="129">
        <f>B16+B23</f>
        <v>108738</v>
      </c>
      <c r="C31" s="130">
        <f>C16+C23</f>
        <v>110205</v>
      </c>
      <c r="D31" s="130">
        <f t="shared" si="60"/>
        <v>101.34911438503561</v>
      </c>
      <c r="E31" s="131">
        <f t="shared" si="40"/>
        <v>32.92296018354763</v>
      </c>
      <c r="F31" s="130">
        <f>F16+F23</f>
        <v>118076</v>
      </c>
      <c r="G31" s="130">
        <f>G16+G23</f>
        <v>118264</v>
      </c>
      <c r="H31" s="130">
        <f t="shared" si="61"/>
        <v>100.15921948575495</v>
      </c>
      <c r="I31" s="131">
        <f t="shared" si="42"/>
        <v>34.994940020003199</v>
      </c>
      <c r="J31" s="130">
        <f>J16+J23</f>
        <v>140128.8616</v>
      </c>
      <c r="K31" s="130">
        <f>K16+K23</f>
        <v>133676.73889000001</v>
      </c>
      <c r="L31" s="130">
        <f t="shared" si="62"/>
        <v>95.395579014680294</v>
      </c>
      <c r="M31" s="132">
        <f t="shared" si="44"/>
        <v>36.731450478900278</v>
      </c>
      <c r="N31" s="133">
        <f t="shared" si="45"/>
        <v>23471.738890000008</v>
      </c>
      <c r="O31" s="133">
        <f t="shared" si="46"/>
        <v>15412.738890000008</v>
      </c>
      <c r="P31" s="134">
        <f t="shared" si="63"/>
        <v>1.2129825224808313</v>
      </c>
      <c r="Q31" s="134">
        <f t="shared" si="64"/>
        <v>1.1303248570148143</v>
      </c>
      <c r="R31" s="130">
        <f>R16+R23</f>
        <v>146293.01261999999</v>
      </c>
      <c r="S31" s="130">
        <f>S16+S23</f>
        <v>146366.41503999999</v>
      </c>
      <c r="T31" s="130">
        <f t="shared" si="65"/>
        <v>100.05017493227149</v>
      </c>
      <c r="U31" s="170">
        <f t="shared" si="50"/>
        <v>32.154558170129242</v>
      </c>
      <c r="V31" s="129">
        <f t="shared" si="51"/>
        <v>28102.415039999993</v>
      </c>
      <c r="W31" s="130">
        <f t="shared" si="52"/>
        <v>12689.676149999985</v>
      </c>
      <c r="X31" s="134">
        <f t="shared" si="53"/>
        <v>1.2376244253534465</v>
      </c>
      <c r="Y31" s="135">
        <f t="shared" si="54"/>
        <v>1.0949280798990921</v>
      </c>
      <c r="Z31" s="136">
        <f>Z16+Z23</f>
        <v>161160.43</v>
      </c>
      <c r="AA31" s="130">
        <f>AA16+AA23</f>
        <v>164649.47539000001</v>
      </c>
      <c r="AB31" s="130">
        <f t="shared" si="68"/>
        <v>102.1649516509729</v>
      </c>
      <c r="AC31" s="132">
        <f t="shared" si="55"/>
        <v>30.780383014310214</v>
      </c>
      <c r="AD31" s="130">
        <f t="shared" si="56"/>
        <v>30972.736499999999</v>
      </c>
      <c r="AE31" s="130">
        <f t="shared" si="57"/>
        <v>18283.060350000014</v>
      </c>
      <c r="AF31" s="134">
        <f t="shared" si="58"/>
        <v>1.2316987739017695</v>
      </c>
      <c r="AG31" s="135">
        <f t="shared" si="59"/>
        <v>1.1249129477209885</v>
      </c>
      <c r="AH31" s="129">
        <f>AH16+AH23</f>
        <v>185398.78899999999</v>
      </c>
      <c r="AI31" s="130">
        <f>AI16+AI23</f>
        <v>187647.81271999999</v>
      </c>
      <c r="AJ31" s="130">
        <f t="shared" si="67"/>
        <v>101.21307357622493</v>
      </c>
      <c r="AK31" s="132">
        <f t="shared" si="22"/>
        <v>27.196382070007335</v>
      </c>
      <c r="AL31" s="130">
        <f t="shared" si="35"/>
        <v>41281.397679999995</v>
      </c>
      <c r="AM31" s="130">
        <f t="shared" si="36"/>
        <v>22998.33732999998</v>
      </c>
      <c r="AN31" s="134">
        <f t="shared" si="37"/>
        <v>1.2820414619618739</v>
      </c>
      <c r="AO31" s="135">
        <f t="shared" si="38"/>
        <v>1.1396805988936469</v>
      </c>
      <c r="AP31" s="4"/>
    </row>
    <row r="32" spans="1:42" ht="20.25" customHeight="1" x14ac:dyDescent="0.2">
      <c r="A32" s="140" t="s">
        <v>42</v>
      </c>
      <c r="B32" s="141">
        <v>11588</v>
      </c>
      <c r="C32" s="142">
        <v>11588</v>
      </c>
      <c r="D32" s="142">
        <f t="shared" si="60"/>
        <v>100</v>
      </c>
      <c r="E32" s="143">
        <f t="shared" si="40"/>
        <v>3.4618326083839204</v>
      </c>
      <c r="F32" s="142">
        <v>12784</v>
      </c>
      <c r="G32" s="142">
        <v>12784</v>
      </c>
      <c r="H32" s="142">
        <f t="shared" si="61"/>
        <v>100</v>
      </c>
      <c r="I32" s="143">
        <f t="shared" si="42"/>
        <v>3.782852881821356</v>
      </c>
      <c r="J32" s="142">
        <v>14739</v>
      </c>
      <c r="K32" s="142">
        <v>14739</v>
      </c>
      <c r="L32" s="142">
        <f t="shared" si="62"/>
        <v>100</v>
      </c>
      <c r="M32" s="144">
        <f t="shared" si="44"/>
        <v>4.0499555353007697</v>
      </c>
      <c r="N32" s="145">
        <f t="shared" si="45"/>
        <v>3151</v>
      </c>
      <c r="O32" s="145">
        <f t="shared" si="46"/>
        <v>1955</v>
      </c>
      <c r="P32" s="146">
        <f t="shared" si="63"/>
        <v>1.2719192267863306</v>
      </c>
      <c r="Q32" s="146">
        <f t="shared" si="64"/>
        <v>1.1529255319148937</v>
      </c>
      <c r="R32" s="141">
        <v>49348.6</v>
      </c>
      <c r="S32" s="147">
        <v>49348.6</v>
      </c>
      <c r="T32" s="142">
        <f t="shared" si="65"/>
        <v>100</v>
      </c>
      <c r="U32" s="171">
        <f t="shared" si="50"/>
        <v>10.84116481831432</v>
      </c>
      <c r="V32" s="141">
        <f t="shared" si="51"/>
        <v>36564.6</v>
      </c>
      <c r="W32" s="142">
        <f t="shared" si="52"/>
        <v>34609.599999999999</v>
      </c>
      <c r="X32" s="146">
        <f t="shared" si="53"/>
        <v>3.8601846057571962</v>
      </c>
      <c r="Y32" s="148">
        <f t="shared" si="54"/>
        <v>3.3481647330212363</v>
      </c>
      <c r="Z32" s="141">
        <v>44073</v>
      </c>
      <c r="AA32" s="147">
        <v>44073</v>
      </c>
      <c r="AB32" s="142">
        <f t="shared" si="68"/>
        <v>100</v>
      </c>
      <c r="AC32" s="144">
        <f t="shared" si="55"/>
        <v>8.2392234616988418</v>
      </c>
      <c r="AD32" s="142">
        <f t="shared" si="56"/>
        <v>29334</v>
      </c>
      <c r="AE32" s="142">
        <f t="shared" si="57"/>
        <v>-5275.5999999999985</v>
      </c>
      <c r="AF32" s="146">
        <f t="shared" si="58"/>
        <v>2.9902300020354162</v>
      </c>
      <c r="AG32" s="148">
        <f t="shared" si="59"/>
        <v>0.89309524484990455</v>
      </c>
      <c r="AH32" s="141">
        <v>36502.400000000001</v>
      </c>
      <c r="AI32" s="147">
        <v>36502.400000000001</v>
      </c>
      <c r="AJ32" s="142">
        <f t="shared" si="67"/>
        <v>100</v>
      </c>
      <c r="AK32" s="144">
        <f t="shared" si="22"/>
        <v>5.2904065466169321</v>
      </c>
      <c r="AL32" s="142">
        <f t="shared" si="35"/>
        <v>-12846.199999999997</v>
      </c>
      <c r="AM32" s="142">
        <f t="shared" si="36"/>
        <v>-7570.5999999999985</v>
      </c>
      <c r="AN32" s="146">
        <f t="shared" si="37"/>
        <v>0.73968461111358785</v>
      </c>
      <c r="AO32" s="148">
        <f t="shared" si="38"/>
        <v>0.8282258979420507</v>
      </c>
    </row>
    <row r="33" spans="1:41" ht="22.5" customHeight="1" x14ac:dyDescent="0.2">
      <c r="A33" s="83" t="s">
        <v>43</v>
      </c>
      <c r="B33" s="54">
        <v>67560.677320000003</v>
      </c>
      <c r="C33" s="69">
        <v>63314.360769999999</v>
      </c>
      <c r="D33" s="69">
        <f t="shared" si="60"/>
        <v>93.714810569634466</v>
      </c>
      <c r="E33" s="30">
        <f t="shared" si="40"/>
        <v>18.914715109817887</v>
      </c>
      <c r="F33" s="69">
        <v>41067.019520000002</v>
      </c>
      <c r="G33" s="69">
        <v>33721.203320000001</v>
      </c>
      <c r="H33" s="69">
        <f t="shared" si="61"/>
        <v>82.112614244083332</v>
      </c>
      <c r="I33" s="30">
        <f t="shared" si="42"/>
        <v>9.9782815361034025</v>
      </c>
      <c r="J33" s="69">
        <v>45622.082090000004</v>
      </c>
      <c r="K33" s="69">
        <v>44589.379099999998</v>
      </c>
      <c r="L33" s="69">
        <f t="shared" si="62"/>
        <v>97.73639662485644</v>
      </c>
      <c r="M33" s="68">
        <f t="shared" si="44"/>
        <v>12.252188255761547</v>
      </c>
      <c r="N33" s="32">
        <f t="shared" si="45"/>
        <v>-18724.981670000001</v>
      </c>
      <c r="O33" s="32">
        <f t="shared" si="46"/>
        <v>10868.175779999998</v>
      </c>
      <c r="P33" s="33">
        <f t="shared" si="63"/>
        <v>0.70425379894426121</v>
      </c>
      <c r="Q33" s="33">
        <f t="shared" si="64"/>
        <v>1.3222950164875669</v>
      </c>
      <c r="R33" s="54">
        <v>88156.810949999999</v>
      </c>
      <c r="S33" s="34">
        <v>65602.93363</v>
      </c>
      <c r="T33" s="69">
        <f t="shared" si="65"/>
        <v>74.416182848547109</v>
      </c>
      <c r="U33" s="168">
        <f t="shared" si="50"/>
        <v>14.412003907867</v>
      </c>
      <c r="V33" s="54">
        <f t="shared" si="51"/>
        <v>31881.730309999999</v>
      </c>
      <c r="W33" s="69">
        <f t="shared" si="52"/>
        <v>21013.554530000001</v>
      </c>
      <c r="X33" s="33">
        <f t="shared" si="53"/>
        <v>1.9454505525041863</v>
      </c>
      <c r="Y33" s="80">
        <f t="shared" si="54"/>
        <v>1.4712681574433495</v>
      </c>
      <c r="Z33" s="54">
        <v>130065.16001000001</v>
      </c>
      <c r="AA33" s="34">
        <v>103057.62447</v>
      </c>
      <c r="AB33" s="69">
        <f t="shared" si="68"/>
        <v>79.235380529325809</v>
      </c>
      <c r="AC33" s="68">
        <f t="shared" si="55"/>
        <v>19.266099367870865</v>
      </c>
      <c r="AD33" s="69">
        <f t="shared" si="56"/>
        <v>58468.245369999997</v>
      </c>
      <c r="AE33" s="69">
        <f t="shared" si="57"/>
        <v>37454.690839999996</v>
      </c>
      <c r="AF33" s="33">
        <f t="shared" si="58"/>
        <v>2.3112594647006421</v>
      </c>
      <c r="AG33" s="80">
        <f t="shared" si="59"/>
        <v>1.5709301210711726</v>
      </c>
      <c r="AH33" s="54">
        <v>244936.66711000001</v>
      </c>
      <c r="AI33" s="34">
        <v>227421.4086</v>
      </c>
      <c r="AJ33" s="69">
        <f t="shared" si="67"/>
        <v>92.849066366150083</v>
      </c>
      <c r="AK33" s="68">
        <f t="shared" si="22"/>
        <v>32.960893226151818</v>
      </c>
      <c r="AL33" s="69">
        <f t="shared" si="35"/>
        <v>161818.47496999998</v>
      </c>
      <c r="AM33" s="69">
        <f t="shared" si="36"/>
        <v>124363.78413</v>
      </c>
      <c r="AN33" s="33">
        <f t="shared" si="37"/>
        <v>3.4666347374441338</v>
      </c>
      <c r="AO33" s="80">
        <f t="shared" si="38"/>
        <v>2.2067402559448883</v>
      </c>
    </row>
    <row r="34" spans="1:41" ht="20.25" customHeight="1" x14ac:dyDescent="0.2">
      <c r="A34" s="83" t="s">
        <v>44</v>
      </c>
      <c r="B34" s="54">
        <v>153127.4</v>
      </c>
      <c r="C34" s="69">
        <v>152009.60000000001</v>
      </c>
      <c r="D34" s="69">
        <f t="shared" si="60"/>
        <v>99.270019604590701</v>
      </c>
      <c r="E34" s="30">
        <f t="shared" si="40"/>
        <v>45.411787199464655</v>
      </c>
      <c r="F34" s="69">
        <v>175797.3</v>
      </c>
      <c r="G34" s="69">
        <v>174175.01592000001</v>
      </c>
      <c r="H34" s="69">
        <f t="shared" si="61"/>
        <v>99.077184871440011</v>
      </c>
      <c r="I34" s="30">
        <f t="shared" si="42"/>
        <v>51.539303888786968</v>
      </c>
      <c r="J34" s="69">
        <v>173163.4</v>
      </c>
      <c r="K34" s="69">
        <v>170029.42003000001</v>
      </c>
      <c r="L34" s="69">
        <f t="shared" si="62"/>
        <v>98.190160293687939</v>
      </c>
      <c r="M34" s="68">
        <f t="shared" si="44"/>
        <v>46.720373893376625</v>
      </c>
      <c r="N34" s="32">
        <f t="shared" si="45"/>
        <v>18019.820030000003</v>
      </c>
      <c r="O34" s="32">
        <f t="shared" si="46"/>
        <v>-4145.5958899999969</v>
      </c>
      <c r="P34" s="33">
        <f t="shared" si="63"/>
        <v>1.1185439605788055</v>
      </c>
      <c r="Q34" s="33">
        <f t="shared" si="64"/>
        <v>0.9761986765547126</v>
      </c>
      <c r="R34" s="54">
        <v>177401.9</v>
      </c>
      <c r="S34" s="34">
        <v>176465.72206</v>
      </c>
      <c r="T34" s="69">
        <f t="shared" si="65"/>
        <v>99.472284152537256</v>
      </c>
      <c r="U34" s="168">
        <f t="shared" si="50"/>
        <v>38.766935184287</v>
      </c>
      <c r="V34" s="54">
        <f t="shared" si="51"/>
        <v>2290.7061399999948</v>
      </c>
      <c r="W34" s="69">
        <f t="shared" si="52"/>
        <v>6436.3020299999916</v>
      </c>
      <c r="X34" s="33">
        <f t="shared" si="53"/>
        <v>1.0131517492787376</v>
      </c>
      <c r="Y34" s="80">
        <f t="shared" si="54"/>
        <v>1.0378540491925714</v>
      </c>
      <c r="Z34" s="54">
        <v>193315.4</v>
      </c>
      <c r="AA34" s="34">
        <v>193675.58976</v>
      </c>
      <c r="AB34" s="69">
        <f t="shared" si="68"/>
        <v>100.1863223312783</v>
      </c>
      <c r="AC34" s="68">
        <f t="shared" si="55"/>
        <v>36.206667644792773</v>
      </c>
      <c r="AD34" s="69">
        <f t="shared" si="56"/>
        <v>23646.169729999994</v>
      </c>
      <c r="AE34" s="69">
        <f t="shared" si="57"/>
        <v>17209.867700000003</v>
      </c>
      <c r="AF34" s="33">
        <f t="shared" si="58"/>
        <v>1.1390710485622304</v>
      </c>
      <c r="AG34" s="80">
        <f t="shared" si="59"/>
        <v>1.0975252728920832</v>
      </c>
      <c r="AH34" s="54">
        <v>208967.6</v>
      </c>
      <c r="AI34" s="34">
        <v>208660.04086000001</v>
      </c>
      <c r="AJ34" s="69">
        <f t="shared" si="67"/>
        <v>99.8528197002789</v>
      </c>
      <c r="AK34" s="68">
        <f t="shared" si="22"/>
        <v>30.241749752977899</v>
      </c>
      <c r="AL34" s="69">
        <f t="shared" si="35"/>
        <v>32194.318800000008</v>
      </c>
      <c r="AM34" s="69">
        <f t="shared" si="36"/>
        <v>14984.451100000006</v>
      </c>
      <c r="AN34" s="33">
        <f t="shared" si="37"/>
        <v>1.1824395039681057</v>
      </c>
      <c r="AO34" s="80">
        <f t="shared" si="38"/>
        <v>1.0773688161660875</v>
      </c>
    </row>
    <row r="35" spans="1:41" ht="20.25" customHeight="1" x14ac:dyDescent="0.2">
      <c r="A35" s="83" t="s">
        <v>45</v>
      </c>
      <c r="B35" s="54">
        <v>1118.3</v>
      </c>
      <c r="C35" s="69">
        <v>874.46699999999998</v>
      </c>
      <c r="D35" s="69">
        <f t="shared" si="60"/>
        <v>78.196101225073775</v>
      </c>
      <c r="E35" s="30">
        <f t="shared" si="40"/>
        <v>0.26124079871899047</v>
      </c>
      <c r="F35" s="69">
        <v>1137.3430000000001</v>
      </c>
      <c r="G35" s="69">
        <v>1136.3395700000001</v>
      </c>
      <c r="H35" s="69">
        <f t="shared" si="61"/>
        <v>99.911774196526466</v>
      </c>
      <c r="I35" s="30">
        <f t="shared" si="42"/>
        <v>0.33624885928521125</v>
      </c>
      <c r="J35" s="69">
        <v>1185.18</v>
      </c>
      <c r="K35" s="69">
        <v>1176.82142</v>
      </c>
      <c r="L35" s="69">
        <f t="shared" si="62"/>
        <v>99.294741726995056</v>
      </c>
      <c r="M35" s="68">
        <f t="shared" si="44"/>
        <v>0.32336484320439052</v>
      </c>
      <c r="N35" s="32">
        <f t="shared" si="45"/>
        <v>302.35442</v>
      </c>
      <c r="O35" s="32">
        <f t="shared" si="46"/>
        <v>40.481849999999895</v>
      </c>
      <c r="P35" s="33">
        <f t="shared" si="63"/>
        <v>1.345758524907172</v>
      </c>
      <c r="Q35" s="33">
        <f t="shared" si="64"/>
        <v>1.0356247824758931</v>
      </c>
      <c r="R35" s="54">
        <v>19840.23461</v>
      </c>
      <c r="S35" s="34">
        <v>17259.838329999999</v>
      </c>
      <c r="T35" s="69">
        <f t="shared" si="65"/>
        <v>86.994124158696124</v>
      </c>
      <c r="U35" s="168">
        <f t="shared" si="50"/>
        <v>3.7917337487383427</v>
      </c>
      <c r="V35" s="54">
        <f t="shared" si="51"/>
        <v>16123.498759999999</v>
      </c>
      <c r="W35" s="69">
        <f t="shared" si="52"/>
        <v>16083.016909999998</v>
      </c>
      <c r="X35" s="33">
        <f t="shared" si="53"/>
        <v>15.188979408681506</v>
      </c>
      <c r="Y35" s="80">
        <f t="shared" si="54"/>
        <v>14.666488930835401</v>
      </c>
      <c r="Z35" s="54">
        <v>29284.463</v>
      </c>
      <c r="AA35" s="34">
        <v>29235.32013</v>
      </c>
      <c r="AB35" s="69">
        <f t="shared" si="68"/>
        <v>99.832187907970166</v>
      </c>
      <c r="AC35" s="68">
        <f t="shared" si="55"/>
        <v>5.4653945845613512</v>
      </c>
      <c r="AD35" s="69">
        <f t="shared" si="56"/>
        <v>28058.49871</v>
      </c>
      <c r="AE35" s="69">
        <f t="shared" si="57"/>
        <v>11975.481800000001</v>
      </c>
      <c r="AF35" s="33">
        <f t="shared" si="58"/>
        <v>24.842613869145925</v>
      </c>
      <c r="AG35" s="80">
        <f t="shared" si="59"/>
        <v>1.6938351084775196</v>
      </c>
      <c r="AH35" s="54">
        <v>29749.489000000001</v>
      </c>
      <c r="AI35" s="34">
        <v>29749.489000000001</v>
      </c>
      <c r="AJ35" s="69">
        <f t="shared" si="67"/>
        <v>100</v>
      </c>
      <c r="AK35" s="68">
        <f t="shared" si="22"/>
        <v>4.3116861182856026</v>
      </c>
      <c r="AL35" s="69">
        <f t="shared" si="35"/>
        <v>12489.650670000003</v>
      </c>
      <c r="AM35" s="69">
        <f t="shared" si="36"/>
        <v>514.16887000000133</v>
      </c>
      <c r="AN35" s="33">
        <f t="shared" si="37"/>
        <v>1.7236250091804888</v>
      </c>
      <c r="AO35" s="80">
        <f t="shared" si="38"/>
        <v>1.0175872495226206</v>
      </c>
    </row>
    <row r="36" spans="1:41" ht="30.75" hidden="1" customHeight="1" x14ac:dyDescent="0.2">
      <c r="A36" s="83" t="s">
        <v>46</v>
      </c>
      <c r="B36" s="54">
        <v>0</v>
      </c>
      <c r="C36" s="69">
        <v>0</v>
      </c>
      <c r="D36" s="69" t="s">
        <v>47</v>
      </c>
      <c r="E36" s="30">
        <f t="shared" si="40"/>
        <v>0</v>
      </c>
      <c r="F36" s="69">
        <v>0</v>
      </c>
      <c r="G36" s="69">
        <v>0</v>
      </c>
      <c r="H36" s="69" t="s">
        <v>47</v>
      </c>
      <c r="I36" s="30" t="s">
        <v>47</v>
      </c>
      <c r="J36" s="69">
        <v>102.65125</v>
      </c>
      <c r="K36" s="69">
        <v>102.65125</v>
      </c>
      <c r="L36" s="69">
        <f t="shared" si="62"/>
        <v>100</v>
      </c>
      <c r="M36" s="68">
        <f t="shared" si="44"/>
        <v>2.8206323233804408E-2</v>
      </c>
      <c r="N36" s="32">
        <f t="shared" si="45"/>
        <v>102.65125</v>
      </c>
      <c r="O36" s="32">
        <f t="shared" si="46"/>
        <v>102.65125</v>
      </c>
      <c r="P36" s="33" t="s">
        <v>47</v>
      </c>
      <c r="Q36" s="33" t="s">
        <v>47</v>
      </c>
      <c r="R36" s="54"/>
      <c r="S36" s="34"/>
      <c r="T36" s="69"/>
      <c r="U36" s="168">
        <f t="shared" si="50"/>
        <v>0</v>
      </c>
      <c r="V36" s="54">
        <f t="shared" si="51"/>
        <v>0</v>
      </c>
      <c r="W36" s="69">
        <f t="shared" si="52"/>
        <v>-102.65125</v>
      </c>
      <c r="X36" s="33"/>
      <c r="Y36" s="80">
        <f t="shared" si="54"/>
        <v>0</v>
      </c>
      <c r="Z36" s="54"/>
      <c r="AA36" s="34"/>
      <c r="AB36" s="69"/>
      <c r="AC36" s="68">
        <f t="shared" si="55"/>
        <v>0</v>
      </c>
      <c r="AD36" s="69">
        <f t="shared" si="56"/>
        <v>-102.65125</v>
      </c>
      <c r="AE36" s="69">
        <f t="shared" si="57"/>
        <v>0</v>
      </c>
      <c r="AF36" s="33">
        <f t="shared" si="58"/>
        <v>0</v>
      </c>
      <c r="AG36" s="80"/>
      <c r="AH36" s="54"/>
      <c r="AI36" s="34"/>
      <c r="AJ36" s="69"/>
      <c r="AK36" s="68">
        <f t="shared" si="22"/>
        <v>0</v>
      </c>
      <c r="AL36" s="69">
        <f t="shared" si="35"/>
        <v>0</v>
      </c>
      <c r="AM36" s="69">
        <f t="shared" si="36"/>
        <v>0</v>
      </c>
      <c r="AN36" s="33"/>
      <c r="AO36" s="80"/>
    </row>
    <row r="37" spans="1:41" ht="20.25" customHeight="1" x14ac:dyDescent="0.2">
      <c r="A37" s="83" t="s">
        <v>48</v>
      </c>
      <c r="B37" s="54">
        <v>0</v>
      </c>
      <c r="C37" s="69">
        <v>0</v>
      </c>
      <c r="D37" s="69" t="s">
        <v>47</v>
      </c>
      <c r="E37" s="30">
        <f t="shared" si="40"/>
        <v>0</v>
      </c>
      <c r="F37" s="69">
        <v>500</v>
      </c>
      <c r="G37" s="69">
        <v>500</v>
      </c>
      <c r="H37" s="69">
        <f t="shared" ref="H37:H41" si="69">G37/F37*100</f>
        <v>100</v>
      </c>
      <c r="I37" s="30">
        <f t="shared" ref="I37:I41" si="70">G37/G$41*100</f>
        <v>0.14795263148550361</v>
      </c>
      <c r="J37" s="69">
        <v>500</v>
      </c>
      <c r="K37" s="69">
        <v>500</v>
      </c>
      <c r="L37" s="69">
        <f t="shared" si="62"/>
        <v>100</v>
      </c>
      <c r="M37" s="68">
        <f t="shared" si="44"/>
        <v>0.13738908797410848</v>
      </c>
      <c r="N37" s="32">
        <f t="shared" si="45"/>
        <v>500</v>
      </c>
      <c r="O37" s="32">
        <f t="shared" si="46"/>
        <v>0</v>
      </c>
      <c r="P37" s="33" t="s">
        <v>47</v>
      </c>
      <c r="Q37" s="33">
        <f t="shared" ref="Q37:Q42" si="71">K37/G37</f>
        <v>1</v>
      </c>
      <c r="R37" s="54">
        <v>153</v>
      </c>
      <c r="S37" s="34">
        <v>152.965</v>
      </c>
      <c r="T37" s="69">
        <f t="shared" ref="T37:T42" si="72">S37/R37*100</f>
        <v>99.977124183006538</v>
      </c>
      <c r="U37" s="168">
        <f t="shared" si="50"/>
        <v>3.3604170664080647E-2</v>
      </c>
      <c r="V37" s="54">
        <f t="shared" si="51"/>
        <v>-347.03499999999997</v>
      </c>
      <c r="W37" s="69">
        <f t="shared" si="52"/>
        <v>-347.03499999999997</v>
      </c>
      <c r="X37" s="33">
        <f t="shared" ref="X37:X42" si="73">S37/G37</f>
        <v>0.30592999999999998</v>
      </c>
      <c r="Y37" s="80">
        <f t="shared" si="54"/>
        <v>0.30592999999999998</v>
      </c>
      <c r="Z37" s="54">
        <v>220.33572000000001</v>
      </c>
      <c r="AA37" s="34">
        <v>227.33572000000001</v>
      </c>
      <c r="AB37" s="69">
        <f t="shared" ref="AB37:AB42" si="74">AA37/Z37*100</f>
        <v>103.17697012540681</v>
      </c>
      <c r="AC37" s="68">
        <f t="shared" si="55"/>
        <v>4.249925800163816E-2</v>
      </c>
      <c r="AD37" s="69">
        <f t="shared" si="56"/>
        <v>-272.66427999999996</v>
      </c>
      <c r="AE37" s="69">
        <f t="shared" si="57"/>
        <v>74.370720000000006</v>
      </c>
      <c r="AF37" s="33">
        <f t="shared" si="58"/>
        <v>0.45467144000000004</v>
      </c>
      <c r="AG37" s="80">
        <f t="shared" ref="AG37:AG42" si="75">AA37/S37</f>
        <v>1.4861943581865134</v>
      </c>
      <c r="AH37" s="54">
        <v>0</v>
      </c>
      <c r="AI37" s="34">
        <v>0</v>
      </c>
      <c r="AJ37" s="69" t="e">
        <f t="shared" ref="AJ37:AJ42" si="76">AI37/AH37*100</f>
        <v>#DIV/0!</v>
      </c>
      <c r="AK37" s="68">
        <f t="shared" si="22"/>
        <v>0</v>
      </c>
      <c r="AL37" s="69">
        <f t="shared" si="35"/>
        <v>-152.965</v>
      </c>
      <c r="AM37" s="69">
        <f t="shared" si="36"/>
        <v>-227.33572000000001</v>
      </c>
      <c r="AN37" s="33">
        <f t="shared" ref="AN37:AN42" si="77">AI37/S37</f>
        <v>0</v>
      </c>
      <c r="AO37" s="80">
        <f t="shared" ref="AO37:AO42" si="78">AI37/AA37</f>
        <v>0</v>
      </c>
    </row>
    <row r="38" spans="1:41" ht="20.25" customHeight="1" x14ac:dyDescent="0.2">
      <c r="A38" s="162" t="s">
        <v>72</v>
      </c>
      <c r="B38" s="110"/>
      <c r="C38" s="164"/>
      <c r="D38" s="164"/>
      <c r="E38" s="112"/>
      <c r="F38" s="164"/>
      <c r="G38" s="164"/>
      <c r="H38" s="164"/>
      <c r="I38" s="112"/>
      <c r="J38" s="164"/>
      <c r="K38" s="164"/>
      <c r="L38" s="164"/>
      <c r="M38" s="158"/>
      <c r="N38" s="114"/>
      <c r="O38" s="114"/>
      <c r="P38" s="115"/>
      <c r="Q38" s="115"/>
      <c r="R38" s="110">
        <v>0</v>
      </c>
      <c r="S38" s="116">
        <v>0</v>
      </c>
      <c r="T38" s="164">
        <v>0</v>
      </c>
      <c r="U38" s="173">
        <f t="shared" si="50"/>
        <v>0</v>
      </c>
      <c r="V38" s="110"/>
      <c r="W38" s="164"/>
      <c r="X38" s="115"/>
      <c r="Y38" s="117"/>
      <c r="Z38" s="110">
        <v>19097.98</v>
      </c>
      <c r="AA38" s="116">
        <v>19097.98</v>
      </c>
      <c r="AB38" s="164"/>
      <c r="AC38" s="158">
        <f t="shared" si="55"/>
        <v>3.5702703443617456</v>
      </c>
      <c r="AD38" s="164"/>
      <c r="AE38" s="164">
        <f t="shared" si="57"/>
        <v>19097.98</v>
      </c>
      <c r="AF38" s="115"/>
      <c r="AG38" s="117"/>
      <c r="AH38" s="110">
        <v>0</v>
      </c>
      <c r="AI38" s="116">
        <v>0</v>
      </c>
      <c r="AJ38" s="164" t="e">
        <f t="shared" si="76"/>
        <v>#DIV/0!</v>
      </c>
      <c r="AK38" s="158">
        <f t="shared" si="22"/>
        <v>0</v>
      </c>
      <c r="AL38" s="163">
        <f t="shared" ref="AL38" si="79">AI38-S38</f>
        <v>0</v>
      </c>
      <c r="AM38" s="163">
        <f t="shared" ref="AM38" si="80">AI38-AA38</f>
        <v>-19097.98</v>
      </c>
      <c r="AN38" s="33" t="e">
        <f t="shared" si="77"/>
        <v>#DIV/0!</v>
      </c>
      <c r="AO38" s="80">
        <f t="shared" si="78"/>
        <v>0</v>
      </c>
    </row>
    <row r="39" spans="1:41" ht="27.75" customHeight="1" x14ac:dyDescent="0.2">
      <c r="A39" s="137" t="s">
        <v>49</v>
      </c>
      <c r="B39" s="110">
        <v>-3256.2225100000001</v>
      </c>
      <c r="C39" s="138">
        <v>-3256.2225100000001</v>
      </c>
      <c r="D39" s="138">
        <f t="shared" ref="D39:D41" si="81">C39/B39*100</f>
        <v>100</v>
      </c>
      <c r="E39" s="112">
        <f t="shared" si="40"/>
        <v>-0.97277332285741602</v>
      </c>
      <c r="F39" s="138">
        <v>-2633.6018800000002</v>
      </c>
      <c r="G39" s="138">
        <v>-2633.6018800000002</v>
      </c>
      <c r="H39" s="138">
        <f t="shared" si="69"/>
        <v>100</v>
      </c>
      <c r="I39" s="112">
        <f t="shared" si="70"/>
        <v>-0.77929665686233895</v>
      </c>
      <c r="J39" s="138">
        <v>-884.08920000000001</v>
      </c>
      <c r="K39" s="138">
        <v>-884.08920000000001</v>
      </c>
      <c r="L39" s="138">
        <f t="shared" si="62"/>
        <v>100</v>
      </c>
      <c r="M39" s="139">
        <f t="shared" si="44"/>
        <v>-0.24292841775151838</v>
      </c>
      <c r="N39" s="114">
        <f t="shared" si="45"/>
        <v>2372.1333100000002</v>
      </c>
      <c r="O39" s="114">
        <f t="shared" si="46"/>
        <v>1749.5126800000003</v>
      </c>
      <c r="P39" s="115">
        <f t="shared" ref="P39:P41" si="82">K39/C39</f>
        <v>0.27150761266618723</v>
      </c>
      <c r="Q39" s="115">
        <f t="shared" si="71"/>
        <v>0.33569584177240941</v>
      </c>
      <c r="R39" s="110">
        <v>0</v>
      </c>
      <c r="S39" s="116">
        <v>0</v>
      </c>
      <c r="T39" s="138" t="e">
        <f t="shared" si="72"/>
        <v>#DIV/0!</v>
      </c>
      <c r="U39" s="169">
        <f>S39/S$41*100</f>
        <v>0</v>
      </c>
      <c r="V39" s="110">
        <f t="shared" si="51"/>
        <v>2633.6018800000002</v>
      </c>
      <c r="W39" s="138">
        <f t="shared" si="52"/>
        <v>884.08920000000001</v>
      </c>
      <c r="X39" s="115">
        <f t="shared" si="73"/>
        <v>0</v>
      </c>
      <c r="Y39" s="117">
        <f t="shared" si="54"/>
        <v>0</v>
      </c>
      <c r="Z39" s="110">
        <v>-19099.41</v>
      </c>
      <c r="AA39" s="116">
        <v>-19099.41</v>
      </c>
      <c r="AB39" s="138"/>
      <c r="AC39" s="139">
        <f>AA39/AA$41*100</f>
        <v>-3.5705376755974285</v>
      </c>
      <c r="AD39" s="138">
        <f t="shared" si="56"/>
        <v>-18215.320800000001</v>
      </c>
      <c r="AE39" s="138">
        <f t="shared" si="57"/>
        <v>-19099.41</v>
      </c>
      <c r="AF39" s="115">
        <f t="shared" si="58"/>
        <v>21.6034875213949</v>
      </c>
      <c r="AG39" s="117" t="e">
        <f t="shared" si="75"/>
        <v>#DIV/0!</v>
      </c>
      <c r="AH39" s="110">
        <v>-2.3161399999999999</v>
      </c>
      <c r="AI39" s="116">
        <v>-7.7119299999999997</v>
      </c>
      <c r="AJ39" s="138">
        <f t="shared" si="76"/>
        <v>332.96476033400404</v>
      </c>
      <c r="AK39" s="139">
        <f t="shared" si="22"/>
        <v>-1.1177140395988074E-3</v>
      </c>
      <c r="AL39" s="138">
        <f t="shared" si="35"/>
        <v>-7.7119299999999997</v>
      </c>
      <c r="AM39" s="138">
        <f t="shared" si="36"/>
        <v>19091.698069999999</v>
      </c>
      <c r="AN39" s="115" t="e">
        <f t="shared" si="77"/>
        <v>#DIV/0!</v>
      </c>
      <c r="AO39" s="117">
        <f t="shared" si="78"/>
        <v>4.0377844132358015E-4</v>
      </c>
    </row>
    <row r="40" spans="1:41" ht="23.25" customHeight="1" x14ac:dyDescent="0.2">
      <c r="A40" s="128" t="s">
        <v>50</v>
      </c>
      <c r="B40" s="129">
        <v>230138</v>
      </c>
      <c r="C40" s="130">
        <v>224531</v>
      </c>
      <c r="D40" s="130">
        <f t="shared" si="81"/>
        <v>97.563635731604521</v>
      </c>
      <c r="E40" s="131">
        <f t="shared" si="40"/>
        <v>67.07703981645237</v>
      </c>
      <c r="F40" s="130">
        <f>F32+F33+F34+F35+F36+F37+F39</f>
        <v>228652.06063999998</v>
      </c>
      <c r="G40" s="130">
        <f>G32+G33+G34+G35+G36+G37+G39</f>
        <v>219682.95693000001</v>
      </c>
      <c r="H40" s="130">
        <f t="shared" si="69"/>
        <v>96.077400883729041</v>
      </c>
      <c r="I40" s="131">
        <f t="shared" si="70"/>
        <v>65.005343140620113</v>
      </c>
      <c r="J40" s="130">
        <f>J32+J33+J34+J35+J36+J37+J39</f>
        <v>234428.22414000001</v>
      </c>
      <c r="K40" s="130">
        <f>K32+K33+K34+K35+K36+K37+K39</f>
        <v>230253.1826</v>
      </c>
      <c r="L40" s="130">
        <f t="shared" si="62"/>
        <v>98.219053377503442</v>
      </c>
      <c r="M40" s="132">
        <f t="shared" si="44"/>
        <v>63.268549521099729</v>
      </c>
      <c r="N40" s="133">
        <f t="shared" si="45"/>
        <v>5722.1826000000001</v>
      </c>
      <c r="O40" s="133">
        <f t="shared" si="46"/>
        <v>10570.225669999985</v>
      </c>
      <c r="P40" s="134">
        <f t="shared" si="82"/>
        <v>1.0254850448267723</v>
      </c>
      <c r="Q40" s="134">
        <f t="shared" si="71"/>
        <v>1.0481158202607774</v>
      </c>
      <c r="R40" s="130">
        <f>SUM(R32:R39)</f>
        <v>334900.54555999994</v>
      </c>
      <c r="S40" s="130">
        <f>S32+S33+S34+S35+S36+S37+S39+S38</f>
        <v>308830.05902000004</v>
      </c>
      <c r="T40" s="130">
        <f t="shared" si="72"/>
        <v>92.21545414433217</v>
      </c>
      <c r="U40" s="170">
        <f>S40/S$41*100</f>
        <v>67.845441829870751</v>
      </c>
      <c r="V40" s="129">
        <f t="shared" si="51"/>
        <v>89147.102090000029</v>
      </c>
      <c r="W40" s="130">
        <f t="shared" si="52"/>
        <v>78576.876420000044</v>
      </c>
      <c r="X40" s="134">
        <f t="shared" si="73"/>
        <v>1.4057988991763524</v>
      </c>
      <c r="Y40" s="135">
        <f t="shared" si="54"/>
        <v>1.341262932971073</v>
      </c>
      <c r="Z40" s="129">
        <f>SUM(Z32:Z39)</f>
        <v>396956.92872999999</v>
      </c>
      <c r="AA40" s="130">
        <f>AA32+AA33+AA34+AA35+AA36+AA37+AA39+AA38</f>
        <v>370267.44007999997</v>
      </c>
      <c r="AB40" s="130">
        <f t="shared" si="74"/>
        <v>93.276477441673904</v>
      </c>
      <c r="AC40" s="132">
        <f>AA40/AA$41*100</f>
        <v>69.219616985689782</v>
      </c>
      <c r="AD40" s="130">
        <f t="shared" si="56"/>
        <v>140014.25747999997</v>
      </c>
      <c r="AE40" s="130">
        <f t="shared" si="57"/>
        <v>61437.381059999927</v>
      </c>
      <c r="AF40" s="134">
        <f t="shared" si="58"/>
        <v>1.6080882613606922</v>
      </c>
      <c r="AG40" s="135">
        <f t="shared" si="75"/>
        <v>1.1989358848518732</v>
      </c>
      <c r="AH40" s="129">
        <f>SUM(AH32:AH39)</f>
        <v>520153.83997000003</v>
      </c>
      <c r="AI40" s="130">
        <f>AI32+AI33+AI34+AI35+AI36+AI37+AI39+AI38</f>
        <v>502325.62653000001</v>
      </c>
      <c r="AJ40" s="130">
        <f t="shared" si="76"/>
        <v>96.572511424499282</v>
      </c>
      <c r="AK40" s="132">
        <f t="shared" si="22"/>
        <v>72.803617929992654</v>
      </c>
      <c r="AL40" s="130">
        <f t="shared" si="35"/>
        <v>193495.56750999996</v>
      </c>
      <c r="AM40" s="130">
        <f t="shared" si="36"/>
        <v>132058.18645000004</v>
      </c>
      <c r="AN40" s="134">
        <f t="shared" si="77"/>
        <v>1.6265438284214071</v>
      </c>
      <c r="AO40" s="135">
        <f t="shared" si="78"/>
        <v>1.3566562223820371</v>
      </c>
    </row>
    <row r="41" spans="1:41" ht="15" customHeight="1" x14ac:dyDescent="0.2">
      <c r="A41" s="237" t="s">
        <v>51</v>
      </c>
      <c r="B41" s="239">
        <f>B31+B40</f>
        <v>338876</v>
      </c>
      <c r="C41" s="241">
        <f>C31+C40</f>
        <v>334736</v>
      </c>
      <c r="D41" s="241">
        <f t="shared" si="81"/>
        <v>98.778314191621718</v>
      </c>
      <c r="E41" s="243">
        <f t="shared" si="40"/>
        <v>100</v>
      </c>
      <c r="F41" s="241">
        <f>F31+F40</f>
        <v>346728.06063999998</v>
      </c>
      <c r="G41" s="241">
        <v>337946</v>
      </c>
      <c r="H41" s="241">
        <f t="shared" si="69"/>
        <v>97.467161837495979</v>
      </c>
      <c r="I41" s="243">
        <f t="shared" si="70"/>
        <v>100</v>
      </c>
      <c r="J41" s="241">
        <f>J31+J40</f>
        <v>374557.08574000001</v>
      </c>
      <c r="K41" s="241">
        <f>K31+K40</f>
        <v>363929.92148999998</v>
      </c>
      <c r="L41" s="241">
        <f t="shared" si="62"/>
        <v>97.162738430377232</v>
      </c>
      <c r="M41" s="253">
        <f t="shared" si="44"/>
        <v>100</v>
      </c>
      <c r="N41" s="255">
        <f t="shared" si="45"/>
        <v>29193.921489999979</v>
      </c>
      <c r="O41" s="255">
        <f t="shared" si="46"/>
        <v>25983.921489999979</v>
      </c>
      <c r="P41" s="257">
        <f t="shared" si="82"/>
        <v>1.0872147647399741</v>
      </c>
      <c r="Q41" s="257">
        <f t="shared" si="71"/>
        <v>1.0768877912151644</v>
      </c>
      <c r="R41" s="241">
        <f>R31+R40</f>
        <v>481193.55817999993</v>
      </c>
      <c r="S41" s="241">
        <f>S31+S40</f>
        <v>455196.47406000004</v>
      </c>
      <c r="T41" s="241">
        <f t="shared" si="72"/>
        <v>94.597374865464189</v>
      </c>
      <c r="U41" s="251">
        <f>S41/S$41*100</f>
        <v>100</v>
      </c>
      <c r="V41" s="239">
        <f t="shared" si="51"/>
        <v>117250.47406000004</v>
      </c>
      <c r="W41" s="241">
        <f t="shared" si="52"/>
        <v>91266.552570000058</v>
      </c>
      <c r="X41" s="257">
        <f t="shared" si="73"/>
        <v>1.3469503236019957</v>
      </c>
      <c r="Y41" s="259">
        <f t="shared" si="54"/>
        <v>1.2507805684026667</v>
      </c>
      <c r="Z41" s="239">
        <f>Z31+Z40</f>
        <v>558117.35872999998</v>
      </c>
      <c r="AA41" s="241">
        <f>AA31+AA40</f>
        <v>534916.91547000001</v>
      </c>
      <c r="AB41" s="241">
        <f t="shared" si="74"/>
        <v>95.843088752374101</v>
      </c>
      <c r="AC41" s="253">
        <f>AA41/AA$41*100</f>
        <v>100</v>
      </c>
      <c r="AD41" s="241">
        <f t="shared" si="56"/>
        <v>170986.99398000003</v>
      </c>
      <c r="AE41" s="241">
        <f t="shared" si="57"/>
        <v>79720.44140999997</v>
      </c>
      <c r="AF41" s="257">
        <f t="shared" si="58"/>
        <v>1.4698349431669315</v>
      </c>
      <c r="AG41" s="259">
        <f t="shared" si="75"/>
        <v>1.1751341364728847</v>
      </c>
      <c r="AH41" s="239">
        <f>AH31+AH40</f>
        <v>705552.62896999996</v>
      </c>
      <c r="AI41" s="241">
        <f>AI31+AI40</f>
        <v>689973.43925000005</v>
      </c>
      <c r="AJ41" s="241">
        <f t="shared" si="76"/>
        <v>97.791916707511504</v>
      </c>
      <c r="AK41" s="253">
        <f t="shared" si="22"/>
        <v>100</v>
      </c>
      <c r="AL41" s="241">
        <f t="shared" si="35"/>
        <v>234776.96519000002</v>
      </c>
      <c r="AM41" s="241">
        <f t="shared" si="36"/>
        <v>155056.52378000005</v>
      </c>
      <c r="AN41" s="257">
        <f t="shared" si="77"/>
        <v>1.5157706146007048</v>
      </c>
      <c r="AO41" s="259">
        <f t="shared" si="78"/>
        <v>1.289870294424623</v>
      </c>
    </row>
    <row r="42" spans="1:41" ht="13.5" customHeight="1" x14ac:dyDescent="0.2">
      <c r="A42" s="238"/>
      <c r="B42" s="240"/>
      <c r="C42" s="242"/>
      <c r="D42" s="242"/>
      <c r="E42" s="244">
        <f t="shared" si="40"/>
        <v>0</v>
      </c>
      <c r="F42" s="242"/>
      <c r="G42" s="242"/>
      <c r="H42" s="242"/>
      <c r="I42" s="244"/>
      <c r="J42" s="242"/>
      <c r="K42" s="242"/>
      <c r="L42" s="242" t="e">
        <f t="shared" si="62"/>
        <v>#DIV/0!</v>
      </c>
      <c r="M42" s="254">
        <f t="shared" si="44"/>
        <v>0</v>
      </c>
      <c r="N42" s="256">
        <f t="shared" si="45"/>
        <v>0</v>
      </c>
      <c r="O42" s="256">
        <f t="shared" si="46"/>
        <v>0</v>
      </c>
      <c r="P42" s="258"/>
      <c r="Q42" s="258" t="e">
        <f t="shared" si="71"/>
        <v>#DIV/0!</v>
      </c>
      <c r="R42" s="242"/>
      <c r="S42" s="242"/>
      <c r="T42" s="242" t="e">
        <f t="shared" si="72"/>
        <v>#DIV/0!</v>
      </c>
      <c r="U42" s="252">
        <f>S42/S$41*100</f>
        <v>0</v>
      </c>
      <c r="V42" s="240">
        <f t="shared" si="51"/>
        <v>0</v>
      </c>
      <c r="W42" s="242">
        <f t="shared" si="52"/>
        <v>0</v>
      </c>
      <c r="X42" s="258" t="e">
        <f t="shared" si="73"/>
        <v>#DIV/0!</v>
      </c>
      <c r="Y42" s="260" t="e">
        <f t="shared" si="54"/>
        <v>#DIV/0!</v>
      </c>
      <c r="Z42" s="240"/>
      <c r="AA42" s="242"/>
      <c r="AB42" s="242" t="e">
        <f t="shared" si="74"/>
        <v>#DIV/0!</v>
      </c>
      <c r="AC42" s="254">
        <f>AA42/AA$41*100</f>
        <v>0</v>
      </c>
      <c r="AD42" s="242">
        <f t="shared" si="56"/>
        <v>0</v>
      </c>
      <c r="AE42" s="242">
        <f t="shared" si="57"/>
        <v>0</v>
      </c>
      <c r="AF42" s="258" t="e">
        <f t="shared" si="58"/>
        <v>#DIV/0!</v>
      </c>
      <c r="AG42" s="260" t="e">
        <f t="shared" si="75"/>
        <v>#DIV/0!</v>
      </c>
      <c r="AH42" s="240"/>
      <c r="AI42" s="242"/>
      <c r="AJ42" s="242" t="e">
        <f t="shared" si="76"/>
        <v>#DIV/0!</v>
      </c>
      <c r="AK42" s="254">
        <f t="shared" si="22"/>
        <v>0</v>
      </c>
      <c r="AL42" s="242">
        <f t="shared" si="35"/>
        <v>0</v>
      </c>
      <c r="AM42" s="242">
        <f t="shared" si="36"/>
        <v>0</v>
      </c>
      <c r="AN42" s="258" t="e">
        <f t="shared" si="77"/>
        <v>#DIV/0!</v>
      </c>
      <c r="AO42" s="260" t="e">
        <f t="shared" si="78"/>
        <v>#DIV/0!</v>
      </c>
    </row>
  </sheetData>
  <sheetProtection selectLockedCells="1" selectUnlockedCells="1"/>
  <mergeCells count="97">
    <mergeCell ref="H1:Q1"/>
    <mergeCell ref="J2:Q2"/>
    <mergeCell ref="R2:Y2"/>
    <mergeCell ref="Z2:AG2"/>
    <mergeCell ref="AH2:AO2"/>
    <mergeCell ref="H10:H11"/>
    <mergeCell ref="J3:Q3"/>
    <mergeCell ref="R3:Y3"/>
    <mergeCell ref="Z3:AG3"/>
    <mergeCell ref="AH3:AO3"/>
    <mergeCell ref="V10:W10"/>
    <mergeCell ref="I10:I11"/>
    <mergeCell ref="A6:AO6"/>
    <mergeCell ref="A9:A11"/>
    <mergeCell ref="B9:E9"/>
    <mergeCell ref="F9:I9"/>
    <mergeCell ref="J9:Q9"/>
    <mergeCell ref="R9:Y9"/>
    <mergeCell ref="Z9:AG9"/>
    <mergeCell ref="AH9:AO9"/>
    <mergeCell ref="B10:B11"/>
    <mergeCell ref="C10:C11"/>
    <mergeCell ref="D10:D11"/>
    <mergeCell ref="E10:E11"/>
    <mergeCell ref="F10:F11"/>
    <mergeCell ref="G10:G11"/>
    <mergeCell ref="P10:Q10"/>
    <mergeCell ref="R10:R11"/>
    <mergeCell ref="S10:S11"/>
    <mergeCell ref="T10:T11"/>
    <mergeCell ref="U10:U11"/>
    <mergeCell ref="J10:J11"/>
    <mergeCell ref="K10:K11"/>
    <mergeCell ref="L10:L11"/>
    <mergeCell ref="M10:M11"/>
    <mergeCell ref="N10:O10"/>
    <mergeCell ref="M29:M30"/>
    <mergeCell ref="U29:U30"/>
    <mergeCell ref="AC29:AC30"/>
    <mergeCell ref="AN10:AO10"/>
    <mergeCell ref="Z10:Z11"/>
    <mergeCell ref="AA10:AA11"/>
    <mergeCell ref="AB10:AB11"/>
    <mergeCell ref="AC10:AC11"/>
    <mergeCell ref="AD10:AE11"/>
    <mergeCell ref="AF10:AG11"/>
    <mergeCell ref="AH10:AH11"/>
    <mergeCell ref="AI10:AI11"/>
    <mergeCell ref="AJ10:AJ11"/>
    <mergeCell ref="AK10:AK11"/>
    <mergeCell ref="AL10:AM10"/>
    <mergeCell ref="X10:Y10"/>
    <mergeCell ref="F41:F42"/>
    <mergeCell ref="G41:G42"/>
    <mergeCell ref="H41:H42"/>
    <mergeCell ref="I41:I42"/>
    <mergeCell ref="A29:A30"/>
    <mergeCell ref="F29:F30"/>
    <mergeCell ref="G29:G30"/>
    <mergeCell ref="A41:A42"/>
    <mergeCell ref="B41:B42"/>
    <mergeCell ref="C41:C42"/>
    <mergeCell ref="D41:D42"/>
    <mergeCell ref="E41:E42"/>
    <mergeCell ref="U41:U42"/>
    <mergeCell ref="J41:J42"/>
    <mergeCell ref="K41:K42"/>
    <mergeCell ref="L41:L42"/>
    <mergeCell ref="M41:M42"/>
    <mergeCell ref="N41:N42"/>
    <mergeCell ref="O41:O42"/>
    <mergeCell ref="P41:P42"/>
    <mergeCell ref="Q41:Q42"/>
    <mergeCell ref="R41:R42"/>
    <mergeCell ref="S41:S42"/>
    <mergeCell ref="T41:T42"/>
    <mergeCell ref="AK29:AK30"/>
    <mergeCell ref="AG41:AG42"/>
    <mergeCell ref="V41:V42"/>
    <mergeCell ref="W41:W42"/>
    <mergeCell ref="X41:X42"/>
    <mergeCell ref="Y41:Y42"/>
    <mergeCell ref="Z41:Z42"/>
    <mergeCell ref="AA41:AA42"/>
    <mergeCell ref="AB41:AB42"/>
    <mergeCell ref="AC41:AC42"/>
    <mergeCell ref="AD41:AD42"/>
    <mergeCell ref="AE41:AE42"/>
    <mergeCell ref="AF41:AF42"/>
    <mergeCell ref="AN41:AN42"/>
    <mergeCell ref="AO41:AO42"/>
    <mergeCell ref="AH41:AH42"/>
    <mergeCell ref="AI41:AI42"/>
    <mergeCell ref="AJ41:AJ42"/>
    <mergeCell ref="AK41:AK42"/>
    <mergeCell ref="AL41:AL42"/>
    <mergeCell ref="AM41:AM42"/>
  </mergeCells>
  <pageMargins left="0.39370078740157483" right="0.39370078740157483" top="0.59055118110236227" bottom="0.39370078740157483" header="0.11811023622047245" footer="0.31496062992125984"/>
  <pageSetup paperSize="9" scale="76" orientation="landscape" useFirstPageNumber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40"/>
  <sheetViews>
    <sheetView topLeftCell="A8" workbookViewId="0">
      <selection activeCell="AJ39" sqref="AJ39:AJ40"/>
    </sheetView>
  </sheetViews>
  <sheetFormatPr defaultColWidth="9" defaultRowHeight="12.75" x14ac:dyDescent="0.2"/>
  <cols>
    <col min="1" max="1" width="36.7109375" customWidth="1"/>
    <col min="2" max="2" width="9.28515625" hidden="1" customWidth="1"/>
    <col min="3" max="3" width="8" hidden="1" customWidth="1"/>
    <col min="4" max="5" width="7.140625" hidden="1" customWidth="1"/>
    <col min="6" max="7" width="8.85546875" hidden="1" customWidth="1"/>
    <col min="8" max="8" width="6.85546875" hidden="1" customWidth="1"/>
    <col min="9" max="9" width="7.7109375" hidden="1" customWidth="1"/>
    <col min="10" max="10" width="9.42578125" hidden="1" customWidth="1"/>
    <col min="11" max="11" width="9" hidden="1" customWidth="1"/>
    <col min="12" max="15" width="7.28515625" hidden="1" customWidth="1"/>
    <col min="16" max="16" width="6" hidden="1" customWidth="1"/>
    <col min="17" max="17" width="6.140625" hidden="1" customWidth="1"/>
    <col min="18" max="18" width="9.42578125" customWidth="1"/>
    <col min="19" max="19" width="9" customWidth="1"/>
    <col min="20" max="21" width="7.28515625" customWidth="1"/>
    <col min="22" max="23" width="7.28515625" hidden="1" customWidth="1"/>
    <col min="24" max="24" width="6" hidden="1" customWidth="1"/>
    <col min="25" max="25" width="6.7109375" hidden="1" customWidth="1"/>
    <col min="26" max="26" width="9.42578125" customWidth="1"/>
    <col min="27" max="27" width="9" customWidth="1"/>
    <col min="28" max="29" width="7.28515625" customWidth="1"/>
    <col min="30" max="30" width="7.28515625" hidden="1" customWidth="1"/>
    <col min="31" max="31" width="7.85546875" customWidth="1"/>
    <col min="32" max="32" width="6" hidden="1" customWidth="1"/>
    <col min="33" max="33" width="6.7109375" customWidth="1"/>
    <col min="34" max="34" width="9.42578125" customWidth="1"/>
    <col min="35" max="35" width="9" customWidth="1"/>
    <col min="36" max="37" width="7.28515625" customWidth="1"/>
    <col min="38" max="38" width="8.7109375" customWidth="1"/>
    <col min="39" max="40" width="8.28515625" customWidth="1"/>
    <col min="41" max="41" width="7.28515625" customWidth="1"/>
  </cols>
  <sheetData>
    <row r="1" spans="1:44" ht="12.75" hidden="1" customHeight="1" x14ac:dyDescent="0.2">
      <c r="H1" s="218"/>
      <c r="I1" s="218"/>
      <c r="J1" s="218"/>
      <c r="K1" s="218"/>
      <c r="L1" s="218"/>
      <c r="M1" s="218"/>
      <c r="N1" s="218"/>
      <c r="O1" s="218"/>
      <c r="P1" s="218"/>
      <c r="Q1" s="218"/>
      <c r="Y1" s="1"/>
      <c r="AG1" s="1"/>
      <c r="AO1" s="1"/>
    </row>
    <row r="2" spans="1:44" ht="12.75" hidden="1" customHeight="1" x14ac:dyDescent="0.2">
      <c r="H2" s="2"/>
      <c r="I2" s="2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8"/>
    </row>
    <row r="3" spans="1:44" ht="12.75" hidden="1" customHeight="1" x14ac:dyDescent="0.2">
      <c r="H3" s="2"/>
      <c r="I3" s="2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  <c r="AF3" s="218"/>
      <c r="AG3" s="218"/>
      <c r="AH3" s="218"/>
      <c r="AI3" s="218"/>
      <c r="AJ3" s="218"/>
      <c r="AK3" s="218"/>
      <c r="AL3" s="218"/>
      <c r="AM3" s="218"/>
      <c r="AN3" s="218"/>
      <c r="AO3" s="218"/>
    </row>
    <row r="4" spans="1:44" hidden="1" x14ac:dyDescent="0.2">
      <c r="H4" s="2"/>
      <c r="I4" s="2"/>
      <c r="J4" s="2"/>
      <c r="K4" s="2"/>
      <c r="L4" s="2"/>
      <c r="M4" s="2"/>
      <c r="N4" s="2"/>
      <c r="O4" s="2"/>
      <c r="R4" s="2"/>
      <c r="S4" s="2"/>
      <c r="T4" s="2"/>
      <c r="U4" s="2"/>
      <c r="V4" s="2"/>
      <c r="W4" s="2"/>
      <c r="Z4" s="2"/>
      <c r="AA4" s="2"/>
      <c r="AB4" s="2"/>
      <c r="AC4" s="2"/>
      <c r="AD4" s="2"/>
      <c r="AE4" s="2"/>
      <c r="AH4" s="2"/>
      <c r="AI4" s="2"/>
      <c r="AJ4" s="2"/>
      <c r="AK4" s="2"/>
      <c r="AL4" s="2"/>
      <c r="AM4" s="2"/>
    </row>
    <row r="5" spans="1:44" ht="15" x14ac:dyDescent="0.2">
      <c r="A5" s="220" t="s">
        <v>61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20"/>
      <c r="T5" s="220"/>
      <c r="U5" s="220"/>
      <c r="V5" s="220"/>
      <c r="W5" s="220"/>
      <c r="X5" s="220"/>
      <c r="Y5" s="220"/>
      <c r="Z5" s="220"/>
      <c r="AA5" s="220"/>
      <c r="AB5" s="220"/>
      <c r="AC5" s="220"/>
      <c r="AD5" s="220"/>
      <c r="AE5" s="220"/>
      <c r="AF5" s="220"/>
      <c r="AG5" s="220"/>
      <c r="AH5" s="220"/>
      <c r="AI5" s="220"/>
      <c r="AJ5" s="220"/>
      <c r="AK5" s="220"/>
      <c r="AL5" s="220"/>
      <c r="AM5" s="220"/>
      <c r="AN5" s="220"/>
      <c r="AO5" s="220"/>
    </row>
    <row r="6" spans="1:44" ht="6" customHeight="1" x14ac:dyDescent="0.2">
      <c r="A6" s="75"/>
      <c r="G6" s="3"/>
      <c r="H6" s="3"/>
      <c r="I6" s="3"/>
      <c r="J6" s="3"/>
      <c r="K6" s="3"/>
      <c r="L6" s="3"/>
      <c r="M6" s="3"/>
      <c r="N6" s="3"/>
      <c r="O6" s="3"/>
      <c r="R6" s="3"/>
      <c r="S6" s="3"/>
      <c r="T6" s="3"/>
      <c r="U6" s="3"/>
      <c r="V6" s="3"/>
      <c r="W6" s="3"/>
      <c r="Z6" s="3"/>
      <c r="AA6" s="3"/>
      <c r="AB6" s="3"/>
      <c r="AC6" s="3"/>
      <c r="AD6" s="3"/>
      <c r="AE6" s="3"/>
      <c r="AH6" s="3"/>
      <c r="AI6" s="3"/>
      <c r="AJ6" s="3"/>
      <c r="AK6" s="3"/>
      <c r="AL6" s="3"/>
      <c r="AM6" s="3"/>
    </row>
    <row r="7" spans="1:44" ht="4.5" hidden="1" customHeight="1" x14ac:dyDescent="0.2">
      <c r="A7" s="75"/>
      <c r="M7" s="3"/>
      <c r="N7" s="3"/>
      <c r="O7" s="3"/>
      <c r="U7" s="3"/>
      <c r="V7" s="3"/>
      <c r="W7" s="3"/>
      <c r="AC7" s="3"/>
      <c r="AD7" s="3"/>
      <c r="AE7" s="3"/>
      <c r="AK7" s="3"/>
      <c r="AL7" s="3"/>
      <c r="AM7" s="3"/>
    </row>
    <row r="8" spans="1:44" ht="18" customHeight="1" x14ac:dyDescent="0.2">
      <c r="A8" s="221" t="s">
        <v>1</v>
      </c>
      <c r="B8" s="223" t="s">
        <v>2</v>
      </c>
      <c r="C8" s="224"/>
      <c r="D8" s="224"/>
      <c r="E8" s="224"/>
      <c r="F8" s="224" t="s">
        <v>3</v>
      </c>
      <c r="G8" s="224"/>
      <c r="H8" s="224"/>
      <c r="I8" s="224"/>
      <c r="J8" s="224" t="s">
        <v>4</v>
      </c>
      <c r="K8" s="224"/>
      <c r="L8" s="224"/>
      <c r="M8" s="224"/>
      <c r="N8" s="224"/>
      <c r="O8" s="224"/>
      <c r="P8" s="224"/>
      <c r="Q8" s="224"/>
      <c r="R8" s="224" t="s">
        <v>7</v>
      </c>
      <c r="S8" s="224"/>
      <c r="T8" s="224"/>
      <c r="U8" s="224"/>
      <c r="V8" s="224"/>
      <c r="W8" s="224"/>
      <c r="X8" s="224"/>
      <c r="Y8" s="225"/>
      <c r="Z8" s="226" t="s">
        <v>56</v>
      </c>
      <c r="AA8" s="224"/>
      <c r="AB8" s="224"/>
      <c r="AC8" s="224"/>
      <c r="AD8" s="224"/>
      <c r="AE8" s="224"/>
      <c r="AF8" s="224"/>
      <c r="AG8" s="225"/>
      <c r="AH8" s="223" t="s">
        <v>64</v>
      </c>
      <c r="AI8" s="224"/>
      <c r="AJ8" s="224"/>
      <c r="AK8" s="224"/>
      <c r="AL8" s="224"/>
      <c r="AM8" s="224"/>
      <c r="AN8" s="224"/>
      <c r="AO8" s="225"/>
    </row>
    <row r="9" spans="1:44" ht="37.5" customHeight="1" x14ac:dyDescent="0.2">
      <c r="A9" s="222"/>
      <c r="B9" s="227" t="s">
        <v>8</v>
      </c>
      <c r="C9" s="219" t="s">
        <v>9</v>
      </c>
      <c r="D9" s="219" t="s">
        <v>10</v>
      </c>
      <c r="E9" s="219" t="s">
        <v>11</v>
      </c>
      <c r="F9" s="219" t="s">
        <v>8</v>
      </c>
      <c r="G9" s="219" t="s">
        <v>9</v>
      </c>
      <c r="H9" s="219" t="s">
        <v>10</v>
      </c>
      <c r="I9" s="219" t="s">
        <v>11</v>
      </c>
      <c r="J9" s="219" t="s">
        <v>8</v>
      </c>
      <c r="K9" s="219" t="s">
        <v>9</v>
      </c>
      <c r="L9" s="219" t="s">
        <v>10</v>
      </c>
      <c r="M9" s="219" t="s">
        <v>11</v>
      </c>
      <c r="N9" s="230" t="s">
        <v>12</v>
      </c>
      <c r="O9" s="230"/>
      <c r="P9" s="228" t="s">
        <v>13</v>
      </c>
      <c r="Q9" s="228"/>
      <c r="R9" s="219" t="s">
        <v>8</v>
      </c>
      <c r="S9" s="231" t="s">
        <v>9</v>
      </c>
      <c r="T9" s="219" t="s">
        <v>10</v>
      </c>
      <c r="U9" s="219" t="s">
        <v>11</v>
      </c>
      <c r="V9" s="230" t="s">
        <v>12</v>
      </c>
      <c r="W9" s="230"/>
      <c r="X9" s="228" t="s">
        <v>13</v>
      </c>
      <c r="Y9" s="229"/>
      <c r="Z9" s="233" t="s">
        <v>8</v>
      </c>
      <c r="AA9" s="231" t="s">
        <v>9</v>
      </c>
      <c r="AB9" s="219" t="s">
        <v>10</v>
      </c>
      <c r="AC9" s="219" t="s">
        <v>11</v>
      </c>
      <c r="AD9" s="219" t="s">
        <v>62</v>
      </c>
      <c r="AE9" s="219"/>
      <c r="AF9" s="219" t="s">
        <v>63</v>
      </c>
      <c r="AG9" s="234"/>
      <c r="AH9" s="227" t="s">
        <v>8</v>
      </c>
      <c r="AI9" s="231" t="s">
        <v>9</v>
      </c>
      <c r="AJ9" s="219" t="s">
        <v>10</v>
      </c>
      <c r="AK9" s="219" t="s">
        <v>11</v>
      </c>
      <c r="AL9" s="230" t="s">
        <v>12</v>
      </c>
      <c r="AM9" s="230"/>
      <c r="AN9" s="230" t="s">
        <v>13</v>
      </c>
      <c r="AO9" s="232"/>
    </row>
    <row r="10" spans="1:44" ht="56.25" customHeight="1" x14ac:dyDescent="0.2">
      <c r="A10" s="222"/>
      <c r="B10" s="227"/>
      <c r="C10" s="219"/>
      <c r="D10" s="219"/>
      <c r="E10" s="219"/>
      <c r="F10" s="219"/>
      <c r="G10" s="219"/>
      <c r="H10" s="219"/>
      <c r="I10" s="219"/>
      <c r="J10" s="219"/>
      <c r="K10" s="219"/>
      <c r="L10" s="219"/>
      <c r="M10" s="219"/>
      <c r="N10" s="165" t="s">
        <v>16</v>
      </c>
      <c r="O10" s="165" t="s">
        <v>17</v>
      </c>
      <c r="P10" s="165" t="s">
        <v>18</v>
      </c>
      <c r="Q10" s="165" t="s">
        <v>19</v>
      </c>
      <c r="R10" s="219"/>
      <c r="S10" s="231"/>
      <c r="T10" s="219"/>
      <c r="U10" s="219"/>
      <c r="V10" s="165" t="s">
        <v>20</v>
      </c>
      <c r="W10" s="165" t="s">
        <v>21</v>
      </c>
      <c r="X10" s="165" t="s">
        <v>22</v>
      </c>
      <c r="Y10" s="166" t="s">
        <v>23</v>
      </c>
      <c r="Z10" s="233"/>
      <c r="AA10" s="231"/>
      <c r="AB10" s="219"/>
      <c r="AC10" s="219"/>
      <c r="AD10" s="219"/>
      <c r="AE10" s="219"/>
      <c r="AF10" s="219"/>
      <c r="AG10" s="234"/>
      <c r="AH10" s="227"/>
      <c r="AI10" s="231"/>
      <c r="AJ10" s="219"/>
      <c r="AK10" s="219"/>
      <c r="AL10" s="165" t="s">
        <v>65</v>
      </c>
      <c r="AM10" s="165" t="s">
        <v>66</v>
      </c>
      <c r="AN10" s="165" t="s">
        <v>67</v>
      </c>
      <c r="AO10" s="166" t="s">
        <v>68</v>
      </c>
      <c r="AR10" s="20"/>
    </row>
    <row r="11" spans="1:44" hidden="1" x14ac:dyDescent="0.2">
      <c r="A11" s="77"/>
      <c r="B11" s="74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2"/>
      <c r="Q11" s="72"/>
      <c r="R11" s="71"/>
      <c r="S11" s="73"/>
      <c r="T11" s="71"/>
      <c r="U11" s="71"/>
      <c r="V11" s="71"/>
      <c r="W11" s="71"/>
      <c r="X11" s="72"/>
      <c r="Y11" s="78"/>
      <c r="Z11" s="104"/>
      <c r="AA11" s="73"/>
      <c r="AB11" s="71"/>
      <c r="AC11" s="71"/>
      <c r="AD11" s="71"/>
      <c r="AE11" s="71"/>
      <c r="AF11" s="72"/>
      <c r="AG11" s="78"/>
      <c r="AH11" s="74"/>
      <c r="AI11" s="73"/>
      <c r="AJ11" s="71"/>
      <c r="AK11" s="71"/>
      <c r="AL11" s="71"/>
      <c r="AM11" s="71"/>
      <c r="AN11" s="72"/>
      <c r="AO11" s="78"/>
    </row>
    <row r="12" spans="1:44" ht="3" hidden="1" customHeight="1" x14ac:dyDescent="0.2">
      <c r="A12" s="77"/>
      <c r="B12" s="74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2"/>
      <c r="Q12" s="72"/>
      <c r="R12" s="71"/>
      <c r="S12" s="73"/>
      <c r="T12" s="71"/>
      <c r="U12" s="71"/>
      <c r="V12" s="71"/>
      <c r="W12" s="71"/>
      <c r="X12" s="72"/>
      <c r="Y12" s="78"/>
      <c r="Z12" s="104"/>
      <c r="AA12" s="73"/>
      <c r="AB12" s="71"/>
      <c r="AC12" s="71"/>
      <c r="AD12" s="71"/>
      <c r="AE12" s="71"/>
      <c r="AF12" s="72"/>
      <c r="AG12" s="78"/>
      <c r="AH12" s="74"/>
      <c r="AI12" s="73"/>
      <c r="AJ12" s="71"/>
      <c r="AK12" s="71"/>
      <c r="AL12" s="71"/>
      <c r="AM12" s="71"/>
      <c r="AN12" s="72"/>
      <c r="AO12" s="78"/>
    </row>
    <row r="13" spans="1:44" hidden="1" x14ac:dyDescent="0.2">
      <c r="A13" s="84"/>
      <c r="B13" s="85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7"/>
      <c r="Q13" s="87"/>
      <c r="R13" s="86"/>
      <c r="S13" s="88"/>
      <c r="T13" s="86"/>
      <c r="U13" s="86"/>
      <c r="V13" s="86"/>
      <c r="W13" s="86"/>
      <c r="X13" s="87"/>
      <c r="Y13" s="89"/>
      <c r="Z13" s="105"/>
      <c r="AA13" s="88"/>
      <c r="AB13" s="86"/>
      <c r="AC13" s="86"/>
      <c r="AD13" s="86"/>
      <c r="AE13" s="86"/>
      <c r="AF13" s="87"/>
      <c r="AG13" s="89"/>
      <c r="AH13" s="85"/>
      <c r="AI13" s="88"/>
      <c r="AJ13" s="86"/>
      <c r="AK13" s="86"/>
      <c r="AL13" s="86"/>
      <c r="AM13" s="86"/>
      <c r="AN13" s="87"/>
      <c r="AO13" s="89"/>
    </row>
    <row r="14" spans="1:44" x14ac:dyDescent="0.2">
      <c r="A14" s="98">
        <v>1</v>
      </c>
      <c r="B14" s="99">
        <v>2</v>
      </c>
      <c r="C14" s="100">
        <v>3</v>
      </c>
      <c r="D14" s="100">
        <v>4</v>
      </c>
      <c r="E14" s="100">
        <v>5</v>
      </c>
      <c r="F14" s="100">
        <v>2</v>
      </c>
      <c r="G14" s="100">
        <v>3</v>
      </c>
      <c r="H14" s="100">
        <v>4</v>
      </c>
      <c r="I14" s="100">
        <v>5</v>
      </c>
      <c r="J14" s="100">
        <v>6</v>
      </c>
      <c r="K14" s="100">
        <v>7</v>
      </c>
      <c r="L14" s="100">
        <v>8</v>
      </c>
      <c r="M14" s="100">
        <v>9</v>
      </c>
      <c r="N14" s="100">
        <v>14</v>
      </c>
      <c r="O14" s="100">
        <v>10</v>
      </c>
      <c r="P14" s="100">
        <v>16</v>
      </c>
      <c r="Q14" s="100">
        <v>11</v>
      </c>
      <c r="R14" s="100">
        <v>2</v>
      </c>
      <c r="S14" s="101">
        <v>3</v>
      </c>
      <c r="T14" s="100">
        <v>4</v>
      </c>
      <c r="U14" s="100">
        <v>5</v>
      </c>
      <c r="V14" s="100">
        <v>16</v>
      </c>
      <c r="W14" s="100">
        <v>17</v>
      </c>
      <c r="X14" s="100">
        <v>18</v>
      </c>
      <c r="Y14" s="102">
        <v>19</v>
      </c>
      <c r="Z14" s="106">
        <v>6</v>
      </c>
      <c r="AA14" s="101">
        <v>7</v>
      </c>
      <c r="AB14" s="100">
        <v>8</v>
      </c>
      <c r="AC14" s="100">
        <v>9</v>
      </c>
      <c r="AD14" s="100">
        <v>24</v>
      </c>
      <c r="AE14" s="100">
        <v>10</v>
      </c>
      <c r="AF14" s="100">
        <v>26</v>
      </c>
      <c r="AG14" s="102">
        <v>11</v>
      </c>
      <c r="AH14" s="99">
        <v>12</v>
      </c>
      <c r="AI14" s="101">
        <v>13</v>
      </c>
      <c r="AJ14" s="100">
        <v>14</v>
      </c>
      <c r="AK14" s="100">
        <v>15</v>
      </c>
      <c r="AL14" s="100">
        <v>16</v>
      </c>
      <c r="AM14" s="100">
        <v>17</v>
      </c>
      <c r="AN14" s="100">
        <v>18</v>
      </c>
      <c r="AO14" s="102">
        <v>19</v>
      </c>
    </row>
    <row r="15" spans="1:44" ht="21" customHeight="1" x14ac:dyDescent="0.2">
      <c r="A15" s="159" t="s">
        <v>28</v>
      </c>
      <c r="B15" s="152">
        <f>B16+B19+B20</f>
        <v>74884</v>
      </c>
      <c r="C15" s="153">
        <f>C16+C19+C20</f>
        <v>75835</v>
      </c>
      <c r="D15" s="153">
        <f t="shared" ref="D15:D16" si="0">C15/B15*100</f>
        <v>101.26996421131349</v>
      </c>
      <c r="E15" s="160">
        <f t="shared" ref="E15:E16" si="1">C15/C$39*100</f>
        <v>22.655167057024041</v>
      </c>
      <c r="F15" s="153">
        <f>F16+F19+F20</f>
        <v>65662</v>
      </c>
      <c r="G15" s="153">
        <f>G16+G19+G20</f>
        <v>64664</v>
      </c>
      <c r="H15" s="153">
        <f t="shared" ref="H15:H16" si="2">G15/F15*100</f>
        <v>98.480095032134258</v>
      </c>
      <c r="I15" s="160">
        <f t="shared" ref="I15:I16" si="3">G15/G$39*100</f>
        <v>19.134417924757212</v>
      </c>
      <c r="J15" s="153">
        <f>J16+J19+J20</f>
        <v>77476</v>
      </c>
      <c r="K15" s="153">
        <f>K16+K19+K20</f>
        <v>69865.689370000007</v>
      </c>
      <c r="L15" s="153">
        <f t="shared" ref="L15:L16" si="4">K15/J15*100</f>
        <v>90.177202449790911</v>
      </c>
      <c r="M15" s="154">
        <f t="shared" ref="M15:M16" si="5">K15/K$39*100</f>
        <v>19.197566686453332</v>
      </c>
      <c r="N15" s="156">
        <f t="shared" ref="N15:N16" si="6">K15-C15</f>
        <v>-5969.3106299999927</v>
      </c>
      <c r="O15" s="156">
        <f t="shared" ref="O15:O16" si="7">K15-G15</f>
        <v>5201.6893700000073</v>
      </c>
      <c r="P15" s="150">
        <f t="shared" ref="P15:P16" si="8">K15/C15</f>
        <v>0.92128554585613509</v>
      </c>
      <c r="Q15" s="150">
        <f t="shared" ref="Q15:Q16" si="9">K15/G15</f>
        <v>1.0804418126005197</v>
      </c>
      <c r="R15" s="153">
        <f>R16+R19+R20+R18</f>
        <v>83696</v>
      </c>
      <c r="S15" s="153">
        <f>S16+S19+S20+S18</f>
        <v>81656.948999999993</v>
      </c>
      <c r="T15" s="153">
        <f t="shared" ref="T15:T16" si="10">S15/R15*100</f>
        <v>97.563741397438335</v>
      </c>
      <c r="U15" s="167">
        <f t="shared" ref="U15:U16" si="11">S15/S$39*100</f>
        <v>18.903760438745127</v>
      </c>
      <c r="V15" s="152">
        <f t="shared" ref="V15:V16" si="12">S15-G15</f>
        <v>16992.948999999993</v>
      </c>
      <c r="W15" s="153">
        <f t="shared" ref="W15:W16" si="13">S15-K15</f>
        <v>11791.259629999986</v>
      </c>
      <c r="X15" s="150">
        <f t="shared" ref="X15:X16" si="14">S15/G15</f>
        <v>1.2627883984906594</v>
      </c>
      <c r="Y15" s="151">
        <f t="shared" ref="Y15:Y16" si="15">S15/K15</f>
        <v>1.1687703898197432</v>
      </c>
      <c r="Z15" s="155">
        <f>Z16+Z19+Z20+Z18</f>
        <v>86320.69</v>
      </c>
      <c r="AA15" s="153">
        <f>AA16+AA19+AA20+AA18</f>
        <v>88653.491580000002</v>
      </c>
      <c r="AB15" s="153">
        <f t="shared" ref="AB15:AB20" si="16">AA15/Z15*100</f>
        <v>102.70248254503062</v>
      </c>
      <c r="AC15" s="154">
        <f t="shared" ref="AC15:AC40" si="17">AA15/AA$39*100</f>
        <v>18.48146154682664</v>
      </c>
      <c r="AD15" s="153">
        <f t="shared" ref="AD15:AD16" si="18">AA15-K15</f>
        <v>18787.802209999994</v>
      </c>
      <c r="AE15" s="153">
        <f t="shared" ref="AE15:AE16" si="19">AA15-S15</f>
        <v>6996.5425800000085</v>
      </c>
      <c r="AF15" s="150">
        <f t="shared" ref="AF15:AF16" si="20">AA15/K15</f>
        <v>1.268913144340452</v>
      </c>
      <c r="AG15" s="151">
        <f t="shared" ref="AG15:AG16" si="21">AA15/S15</f>
        <v>1.0856821454350445</v>
      </c>
      <c r="AH15" s="152">
        <f>AH16+AH19+AH20+AH18</f>
        <v>95162.71</v>
      </c>
      <c r="AI15" s="153">
        <f>AI16+AI19+AI20+AI18</f>
        <v>96346.481100000005</v>
      </c>
      <c r="AJ15" s="153">
        <f t="shared" ref="AJ15:AJ20" si="22">AI15/AH15*100</f>
        <v>101.2439442928853</v>
      </c>
      <c r="AK15" s="154">
        <f t="shared" ref="AK15:AK40" si="23">AI15/AI$39*100</f>
        <v>21.165911115405621</v>
      </c>
      <c r="AL15" s="153">
        <f t="shared" ref="AL15:AL16" si="24">AI15-S15</f>
        <v>14689.532100000011</v>
      </c>
      <c r="AM15" s="153">
        <f t="shared" ref="AM15:AM16" si="25">AI15-AA15</f>
        <v>7692.9895200000028</v>
      </c>
      <c r="AN15" s="150">
        <f t="shared" ref="AN15:AN16" si="26">AI15/S15</f>
        <v>1.1798932274582046</v>
      </c>
      <c r="AO15" s="151">
        <f t="shared" ref="AO15:AO16" si="27">AI15/AA15</f>
        <v>1.0867759338396494</v>
      </c>
    </row>
    <row r="16" spans="1:44" ht="22.5" customHeight="1" x14ac:dyDescent="0.2">
      <c r="A16" s="161" t="s">
        <v>29</v>
      </c>
      <c r="B16" s="54">
        <v>62980</v>
      </c>
      <c r="C16" s="163">
        <v>64012</v>
      </c>
      <c r="D16" s="163">
        <f t="shared" si="0"/>
        <v>101.63861543347095</v>
      </c>
      <c r="E16" s="30">
        <f t="shared" si="1"/>
        <v>19.123129869509107</v>
      </c>
      <c r="F16" s="163">
        <v>53155</v>
      </c>
      <c r="G16" s="163">
        <v>52188</v>
      </c>
      <c r="H16" s="163">
        <f t="shared" si="2"/>
        <v>98.180792023327996</v>
      </c>
      <c r="I16" s="30">
        <f t="shared" si="3"/>
        <v>15.442703863930923</v>
      </c>
      <c r="J16" s="163">
        <v>63779</v>
      </c>
      <c r="K16" s="163">
        <v>56128.118410000003</v>
      </c>
      <c r="L16" s="163">
        <f t="shared" si="4"/>
        <v>88.004074083946122</v>
      </c>
      <c r="M16" s="157">
        <f t="shared" si="5"/>
        <v>15.422781996105336</v>
      </c>
      <c r="N16" s="32">
        <f t="shared" si="6"/>
        <v>-7883.8815899999972</v>
      </c>
      <c r="O16" s="32">
        <f t="shared" si="7"/>
        <v>3940.1184100000028</v>
      </c>
      <c r="P16" s="33">
        <f t="shared" si="8"/>
        <v>0.87683744313566214</v>
      </c>
      <c r="Q16" s="33">
        <f t="shared" si="9"/>
        <v>1.0754985515827393</v>
      </c>
      <c r="R16" s="108">
        <v>72876</v>
      </c>
      <c r="S16" s="34">
        <v>71024.34</v>
      </c>
      <c r="T16" s="163">
        <f t="shared" si="10"/>
        <v>97.459163510620769</v>
      </c>
      <c r="U16" s="172">
        <f t="shared" si="11"/>
        <v>16.442288441121931</v>
      </c>
      <c r="V16" s="54">
        <f t="shared" si="12"/>
        <v>18836.339999999997</v>
      </c>
      <c r="W16" s="163">
        <f t="shared" si="13"/>
        <v>14896.221589999994</v>
      </c>
      <c r="X16" s="33">
        <f t="shared" si="14"/>
        <v>1.3609323982524717</v>
      </c>
      <c r="Y16" s="80">
        <f t="shared" si="15"/>
        <v>1.265396774593214</v>
      </c>
      <c r="Z16" s="54">
        <v>75675</v>
      </c>
      <c r="AA16" s="34">
        <v>78262.479300000006</v>
      </c>
      <c r="AB16" s="163">
        <f t="shared" si="16"/>
        <v>103.41919960356789</v>
      </c>
      <c r="AC16" s="157">
        <f t="shared" si="17"/>
        <v>16.315262670021802</v>
      </c>
      <c r="AD16" s="163">
        <f t="shared" si="18"/>
        <v>22134.360890000004</v>
      </c>
      <c r="AE16" s="163">
        <f t="shared" si="19"/>
        <v>7238.1393000000098</v>
      </c>
      <c r="AF16" s="33">
        <f t="shared" si="20"/>
        <v>1.3943542295203051</v>
      </c>
      <c r="AG16" s="80">
        <f t="shared" si="21"/>
        <v>1.101910687237643</v>
      </c>
      <c r="AH16" s="54">
        <v>88914</v>
      </c>
      <c r="AI16" s="34">
        <v>89770.870540000004</v>
      </c>
      <c r="AJ16" s="163">
        <f t="shared" si="22"/>
        <v>100.96370711024136</v>
      </c>
      <c r="AK16" s="157">
        <f t="shared" si="23"/>
        <v>19.721345760724674</v>
      </c>
      <c r="AL16" s="163">
        <f t="shared" si="24"/>
        <v>18746.530540000007</v>
      </c>
      <c r="AM16" s="163">
        <f t="shared" si="25"/>
        <v>11508.391239999997</v>
      </c>
      <c r="AN16" s="33">
        <f t="shared" si="26"/>
        <v>1.2639451565477413</v>
      </c>
      <c r="AO16" s="80">
        <f t="shared" si="27"/>
        <v>1.147048641225451</v>
      </c>
    </row>
    <row r="17" spans="1:42" ht="16.5" hidden="1" customHeight="1" x14ac:dyDescent="0.2">
      <c r="A17" s="81" t="s">
        <v>30</v>
      </c>
      <c r="B17" s="54"/>
      <c r="C17" s="163"/>
      <c r="D17" s="163"/>
      <c r="E17" s="30"/>
      <c r="F17" s="163"/>
      <c r="G17" s="163"/>
      <c r="H17" s="163"/>
      <c r="I17" s="30"/>
      <c r="J17" s="163"/>
      <c r="K17" s="163"/>
      <c r="L17" s="163"/>
      <c r="M17" s="157"/>
      <c r="N17" s="32"/>
      <c r="O17" s="32"/>
      <c r="P17" s="33"/>
      <c r="Q17" s="33"/>
      <c r="R17" s="108">
        <f>R16</f>
        <v>72876</v>
      </c>
      <c r="S17" s="34">
        <f>S16</f>
        <v>71024.34</v>
      </c>
      <c r="T17" s="163"/>
      <c r="U17" s="172"/>
      <c r="V17" s="54"/>
      <c r="W17" s="163"/>
      <c r="X17" s="33"/>
      <c r="Y17" s="80"/>
      <c r="Z17" s="54"/>
      <c r="AA17" s="34"/>
      <c r="AB17" s="163" t="e">
        <f t="shared" si="16"/>
        <v>#DIV/0!</v>
      </c>
      <c r="AC17" s="157">
        <f t="shared" si="17"/>
        <v>0</v>
      </c>
      <c r="AD17" s="163"/>
      <c r="AE17" s="163" t="str">
        <f>AA16-S17&amp;" *"</f>
        <v>7238,13930000001 *</v>
      </c>
      <c r="AF17" s="33"/>
      <c r="AG17" s="80">
        <f>AA16/S17</f>
        <v>1.101910687237643</v>
      </c>
      <c r="AH17" s="54"/>
      <c r="AI17" s="34"/>
      <c r="AJ17" s="163" t="e">
        <f t="shared" si="22"/>
        <v>#DIV/0!</v>
      </c>
      <c r="AK17" s="157">
        <f t="shared" si="23"/>
        <v>0</v>
      </c>
      <c r="AL17" s="37">
        <f>AI16-S17</f>
        <v>18746.530540000007</v>
      </c>
      <c r="AM17" s="163"/>
      <c r="AN17" s="33">
        <f>AI16/S17</f>
        <v>1.2639451565477413</v>
      </c>
      <c r="AO17" s="80"/>
    </row>
    <row r="18" spans="1:42" ht="16.5" customHeight="1" x14ac:dyDescent="0.2">
      <c r="A18" s="82" t="s">
        <v>59</v>
      </c>
      <c r="B18" s="54"/>
      <c r="C18" s="163"/>
      <c r="D18" s="163"/>
      <c r="E18" s="30"/>
      <c r="F18" s="163"/>
      <c r="G18" s="163"/>
      <c r="H18" s="163"/>
      <c r="I18" s="30"/>
      <c r="J18" s="163"/>
      <c r="K18" s="163"/>
      <c r="L18" s="163"/>
      <c r="M18" s="157"/>
      <c r="N18" s="32"/>
      <c r="O18" s="32"/>
      <c r="P18" s="33"/>
      <c r="Q18" s="33"/>
      <c r="R18" s="108"/>
      <c r="S18" s="34"/>
      <c r="T18" s="163"/>
      <c r="U18" s="172">
        <f t="shared" ref="U18:U40" si="28">S18/S$39*100</f>
        <v>0</v>
      </c>
      <c r="V18" s="54"/>
      <c r="W18" s="163"/>
      <c r="X18" s="33"/>
      <c r="Y18" s="80"/>
      <c r="Z18" s="54">
        <v>200.69</v>
      </c>
      <c r="AA18" s="34">
        <v>197.01304999999999</v>
      </c>
      <c r="AB18" s="163"/>
      <c r="AC18" s="157"/>
      <c r="AD18" s="163">
        <f t="shared" ref="AD18:AD40" si="29">AA18-K18</f>
        <v>197.01304999999999</v>
      </c>
      <c r="AE18" s="163"/>
      <c r="AF18" s="33" t="e">
        <f t="shared" ref="AF18:AF40" si="30">AA18/K18</f>
        <v>#DIV/0!</v>
      </c>
      <c r="AG18" s="80"/>
      <c r="AH18" s="54">
        <v>212.71</v>
      </c>
      <c r="AI18" s="34">
        <v>216.79685000000001</v>
      </c>
      <c r="AJ18" s="163">
        <f t="shared" si="22"/>
        <v>101.92132480842461</v>
      </c>
      <c r="AK18" s="157">
        <f t="shared" si="23"/>
        <v>4.762709343206023E-2</v>
      </c>
      <c r="AL18" s="37">
        <f t="shared" ref="AL18:AL40" si="31">AI18-S18</f>
        <v>216.79685000000001</v>
      </c>
      <c r="AM18" s="163">
        <f t="shared" ref="AM18:AM40" si="32">AI18-AA18</f>
        <v>19.783800000000014</v>
      </c>
      <c r="AN18" s="33" t="e">
        <f t="shared" ref="AN18:AN34" si="33">AI18/S18</f>
        <v>#DIV/0!</v>
      </c>
      <c r="AO18" s="80">
        <f t="shared" ref="AO18:AO34" si="34">AI18/AA18</f>
        <v>1.1004187286070644</v>
      </c>
    </row>
    <row r="19" spans="1:42" ht="21" customHeight="1" x14ac:dyDescent="0.2">
      <c r="A19" s="161" t="s">
        <v>31</v>
      </c>
      <c r="B19" s="54">
        <v>9853</v>
      </c>
      <c r="C19" s="163">
        <v>9741</v>
      </c>
      <c r="D19" s="163">
        <f t="shared" ref="D19:D20" si="35">C19/B19*100</f>
        <v>98.863290368415718</v>
      </c>
      <c r="E19" s="30">
        <f t="shared" ref="E19:E40" si="36">C19/C$39*100</f>
        <v>2.9100544907031214</v>
      </c>
      <c r="F19" s="163">
        <v>10422</v>
      </c>
      <c r="G19" s="163">
        <v>10412</v>
      </c>
      <c r="H19" s="163">
        <f t="shared" ref="H19:H20" si="37">G19/F19*100</f>
        <v>99.904049126847056</v>
      </c>
      <c r="I19" s="30">
        <f t="shared" ref="I19:I34" si="38">G19/G$39*100</f>
        <v>3.0809655980541271</v>
      </c>
      <c r="J19" s="163">
        <v>10766</v>
      </c>
      <c r="K19" s="163">
        <v>10779.78116</v>
      </c>
      <c r="L19" s="163">
        <f t="shared" ref="L19:L20" si="39">K19/J19*100</f>
        <v>100.12800631618057</v>
      </c>
      <c r="M19" s="157">
        <f t="shared" ref="M19:M40" si="40">K19/K$39*100</f>
        <v>2.9620486042657546</v>
      </c>
      <c r="N19" s="32">
        <f t="shared" ref="N19:N40" si="41">K19-C19</f>
        <v>1038.7811600000005</v>
      </c>
      <c r="O19" s="32">
        <f t="shared" ref="O19:O40" si="42">K19-G19</f>
        <v>367.78116000000045</v>
      </c>
      <c r="P19" s="33">
        <f t="shared" ref="P19:P20" si="43">K19/C19</f>
        <v>1.1066400944461554</v>
      </c>
      <c r="Q19" s="33">
        <f t="shared" ref="Q19:Q20" si="44">K19/G19</f>
        <v>1.0353228159815597</v>
      </c>
      <c r="R19" s="108">
        <v>8685</v>
      </c>
      <c r="S19" s="34">
        <v>8577.9359999999997</v>
      </c>
      <c r="T19" s="163">
        <f t="shared" ref="T19:T20" si="45">S19/R19*100</f>
        <v>98.767253886010366</v>
      </c>
      <c r="U19" s="172">
        <f t="shared" si="28"/>
        <v>1.9858107508142098</v>
      </c>
      <c r="V19" s="54">
        <f t="shared" ref="V19:V40" si="46">S19-G19</f>
        <v>-1834.0640000000003</v>
      </c>
      <c r="W19" s="163">
        <f t="shared" ref="W19:W40" si="47">S19-K19</f>
        <v>-2201.8451600000008</v>
      </c>
      <c r="X19" s="33">
        <f t="shared" ref="X19:X34" si="48">S19/G19</f>
        <v>0.82385094122166724</v>
      </c>
      <c r="Y19" s="80">
        <f t="shared" ref="Y19:Y40" si="49">S19/K19</f>
        <v>0.79574305569668902</v>
      </c>
      <c r="Z19" s="54">
        <v>7545</v>
      </c>
      <c r="AA19" s="34">
        <v>7331.9638199999999</v>
      </c>
      <c r="AB19" s="163">
        <f t="shared" si="16"/>
        <v>97.176458846918493</v>
      </c>
      <c r="AC19" s="157">
        <f t="shared" si="17"/>
        <v>1.528483593675219</v>
      </c>
      <c r="AD19" s="163">
        <f t="shared" si="29"/>
        <v>-3447.8173400000005</v>
      </c>
      <c r="AE19" s="163">
        <f t="shared" ref="AE19:AE40" si="50">AA19-S19</f>
        <v>-1245.9721799999998</v>
      </c>
      <c r="AF19" s="33">
        <f t="shared" si="30"/>
        <v>0.68015887439406975</v>
      </c>
      <c r="AG19" s="80">
        <f t="shared" ref="AG19:AG34" si="51">AA19/S19</f>
        <v>0.85474685518754168</v>
      </c>
      <c r="AH19" s="54">
        <v>4081</v>
      </c>
      <c r="AI19" s="34">
        <v>4417.7263999999996</v>
      </c>
      <c r="AJ19" s="163">
        <f t="shared" si="22"/>
        <v>108.2510757167361</v>
      </c>
      <c r="AK19" s="157">
        <f t="shared" si="23"/>
        <v>0.97050980219536875</v>
      </c>
      <c r="AL19" s="163">
        <f t="shared" si="31"/>
        <v>-4160.2096000000001</v>
      </c>
      <c r="AM19" s="163">
        <f t="shared" si="32"/>
        <v>-2914.2374200000004</v>
      </c>
      <c r="AN19" s="33">
        <f t="shared" si="33"/>
        <v>0.51501041742442466</v>
      </c>
      <c r="AO19" s="80">
        <f t="shared" si="34"/>
        <v>0.60252975989180479</v>
      </c>
    </row>
    <row r="20" spans="1:42" ht="18.75" customHeight="1" x14ac:dyDescent="0.2">
      <c r="A20" s="161" t="s">
        <v>32</v>
      </c>
      <c r="B20" s="54">
        <v>2051</v>
      </c>
      <c r="C20" s="163">
        <v>2082</v>
      </c>
      <c r="D20" s="163">
        <f t="shared" si="35"/>
        <v>101.51145782545099</v>
      </c>
      <c r="E20" s="30">
        <f t="shared" si="36"/>
        <v>0.62198269681181584</v>
      </c>
      <c r="F20" s="163">
        <v>2085</v>
      </c>
      <c r="G20" s="163">
        <v>2064</v>
      </c>
      <c r="H20" s="163">
        <f t="shared" si="37"/>
        <v>98.992805755395679</v>
      </c>
      <c r="I20" s="30">
        <f t="shared" si="38"/>
        <v>0.61074846277215888</v>
      </c>
      <c r="J20" s="163">
        <v>2931</v>
      </c>
      <c r="K20" s="163">
        <v>2957.7898</v>
      </c>
      <c r="L20" s="163">
        <f t="shared" si="39"/>
        <v>100.91401569430229</v>
      </c>
      <c r="M20" s="157">
        <f t="shared" si="40"/>
        <v>0.81273608608224157</v>
      </c>
      <c r="N20" s="32">
        <f t="shared" si="41"/>
        <v>875.78980000000001</v>
      </c>
      <c r="O20" s="32">
        <f t="shared" si="42"/>
        <v>893.78980000000001</v>
      </c>
      <c r="P20" s="33">
        <f t="shared" si="43"/>
        <v>1.4206483189241115</v>
      </c>
      <c r="Q20" s="33">
        <f t="shared" si="44"/>
        <v>1.4330376937984497</v>
      </c>
      <c r="R20" s="108">
        <v>2135</v>
      </c>
      <c r="S20" s="34">
        <v>2054.6729999999998</v>
      </c>
      <c r="T20" s="163">
        <f t="shared" si="45"/>
        <v>96.237611241217792</v>
      </c>
      <c r="U20" s="172">
        <f t="shared" si="28"/>
        <v>0.4756612468089858</v>
      </c>
      <c r="V20" s="54">
        <f t="shared" si="46"/>
        <v>-9.3270000000002256</v>
      </c>
      <c r="W20" s="163">
        <f t="shared" si="47"/>
        <v>-903.11680000000024</v>
      </c>
      <c r="X20" s="33">
        <f t="shared" si="48"/>
        <v>0.99548110465116268</v>
      </c>
      <c r="Y20" s="80">
        <f t="shared" si="49"/>
        <v>0.69466498261641163</v>
      </c>
      <c r="Z20" s="54">
        <v>2900</v>
      </c>
      <c r="AA20" s="34">
        <v>2862.03541</v>
      </c>
      <c r="AB20" s="163">
        <f t="shared" si="16"/>
        <v>98.690876206896547</v>
      </c>
      <c r="AC20" s="157">
        <f t="shared" si="17"/>
        <v>0.59664426558811479</v>
      </c>
      <c r="AD20" s="163">
        <f t="shared" si="29"/>
        <v>-95.754390000000058</v>
      </c>
      <c r="AE20" s="163">
        <f t="shared" si="50"/>
        <v>807.36241000000018</v>
      </c>
      <c r="AF20" s="33">
        <f t="shared" si="30"/>
        <v>0.96762637088004022</v>
      </c>
      <c r="AG20" s="80">
        <f t="shared" si="51"/>
        <v>1.3929396113152799</v>
      </c>
      <c r="AH20" s="54">
        <v>1955</v>
      </c>
      <c r="AI20" s="34">
        <v>1941.0873099999999</v>
      </c>
      <c r="AJ20" s="163">
        <f t="shared" si="22"/>
        <v>99.288353452685413</v>
      </c>
      <c r="AK20" s="157">
        <f t="shared" si="23"/>
        <v>0.42642845905351684</v>
      </c>
      <c r="AL20" s="163">
        <f t="shared" si="31"/>
        <v>-113.58568999999989</v>
      </c>
      <c r="AM20" s="163">
        <f t="shared" si="32"/>
        <v>-920.94810000000007</v>
      </c>
      <c r="AN20" s="33">
        <f t="shared" si="33"/>
        <v>0.94471836151056643</v>
      </c>
      <c r="AO20" s="80">
        <f t="shared" si="34"/>
        <v>0.67821918038393514</v>
      </c>
    </row>
    <row r="21" spans="1:42" ht="19.5" hidden="1" customHeight="1" x14ac:dyDescent="0.2">
      <c r="A21" s="162" t="s">
        <v>33</v>
      </c>
      <c r="B21" s="110">
        <v>0</v>
      </c>
      <c r="C21" s="164">
        <v>0</v>
      </c>
      <c r="D21" s="164"/>
      <c r="E21" s="112">
        <f t="shared" si="36"/>
        <v>0</v>
      </c>
      <c r="F21" s="164">
        <v>0</v>
      </c>
      <c r="G21" s="164">
        <v>0</v>
      </c>
      <c r="H21" s="164"/>
      <c r="I21" s="112">
        <f t="shared" si="38"/>
        <v>0</v>
      </c>
      <c r="J21" s="164">
        <v>0</v>
      </c>
      <c r="K21" s="164">
        <v>0</v>
      </c>
      <c r="L21" s="164"/>
      <c r="M21" s="158">
        <f t="shared" si="40"/>
        <v>0</v>
      </c>
      <c r="N21" s="114">
        <f t="shared" si="41"/>
        <v>0</v>
      </c>
      <c r="O21" s="114">
        <f t="shared" si="42"/>
        <v>0</v>
      </c>
      <c r="P21" s="115"/>
      <c r="Q21" s="115"/>
      <c r="R21" s="164">
        <v>0</v>
      </c>
      <c r="S21" s="116">
        <v>0</v>
      </c>
      <c r="T21" s="164"/>
      <c r="U21" s="173">
        <f t="shared" si="28"/>
        <v>0</v>
      </c>
      <c r="V21" s="110">
        <f t="shared" si="46"/>
        <v>0</v>
      </c>
      <c r="W21" s="164">
        <f t="shared" si="47"/>
        <v>0</v>
      </c>
      <c r="X21" s="115" t="e">
        <f t="shared" si="48"/>
        <v>#DIV/0!</v>
      </c>
      <c r="Y21" s="117" t="e">
        <f t="shared" si="49"/>
        <v>#DIV/0!</v>
      </c>
      <c r="Z21" s="118">
        <v>0</v>
      </c>
      <c r="AA21" s="116">
        <v>0</v>
      </c>
      <c r="AB21" s="164"/>
      <c r="AC21" s="158">
        <f t="shared" si="17"/>
        <v>0</v>
      </c>
      <c r="AD21" s="164">
        <f t="shared" si="29"/>
        <v>0</v>
      </c>
      <c r="AE21" s="164">
        <f t="shared" si="50"/>
        <v>0</v>
      </c>
      <c r="AF21" s="115" t="e">
        <f t="shared" si="30"/>
        <v>#DIV/0!</v>
      </c>
      <c r="AG21" s="117" t="e">
        <f t="shared" si="51"/>
        <v>#DIV/0!</v>
      </c>
      <c r="AH21" s="110">
        <v>0</v>
      </c>
      <c r="AI21" s="116">
        <v>0</v>
      </c>
      <c r="AJ21" s="164"/>
      <c r="AK21" s="158">
        <f t="shared" si="23"/>
        <v>0</v>
      </c>
      <c r="AL21" s="164">
        <f t="shared" si="31"/>
        <v>0</v>
      </c>
      <c r="AM21" s="164">
        <f t="shared" si="32"/>
        <v>0</v>
      </c>
      <c r="AN21" s="115" t="e">
        <f t="shared" si="33"/>
        <v>#DIV/0!</v>
      </c>
      <c r="AO21" s="117" t="e">
        <f t="shared" si="34"/>
        <v>#DIV/0!</v>
      </c>
    </row>
    <row r="22" spans="1:42" ht="21.75" customHeight="1" x14ac:dyDescent="0.2">
      <c r="A22" s="128" t="s">
        <v>34</v>
      </c>
      <c r="B22" s="129">
        <f>B23+B24+B25+B26+B27+B28</f>
        <v>33854</v>
      </c>
      <c r="C22" s="130">
        <f>C23+C24+C25+C26+C27+C28</f>
        <v>34370</v>
      </c>
      <c r="D22" s="130">
        <f t="shared" ref="D22:D34" si="52">C22/B22*100</f>
        <v>101.52419211909967</v>
      </c>
      <c r="E22" s="131">
        <f t="shared" si="36"/>
        <v>10.267793126523589</v>
      </c>
      <c r="F22" s="130">
        <f>F23+F24+F25+F26+F27+F28</f>
        <v>52414</v>
      </c>
      <c r="G22" s="130">
        <f>G23+G24+G25+G26+G27+G28</f>
        <v>53600</v>
      </c>
      <c r="H22" s="130">
        <f t="shared" ref="H22:H34" si="53">G22/F22*100</f>
        <v>102.26275422597016</v>
      </c>
      <c r="I22" s="131">
        <f t="shared" si="38"/>
        <v>15.860522095245985</v>
      </c>
      <c r="J22" s="130">
        <f>J23+J24+J25+J26+J27+J28</f>
        <v>62652.861599999997</v>
      </c>
      <c r="K22" s="130">
        <f>K23+K24+K25+K26+K27+K28</f>
        <v>63811.04952</v>
      </c>
      <c r="L22" s="130">
        <f t="shared" ref="L22:L40" si="54">K22/J22*100</f>
        <v>101.84857944301781</v>
      </c>
      <c r="M22" s="132">
        <f t="shared" si="40"/>
        <v>17.533883792446947</v>
      </c>
      <c r="N22" s="133">
        <f t="shared" si="41"/>
        <v>29441.04952</v>
      </c>
      <c r="O22" s="133">
        <f t="shared" si="42"/>
        <v>10211.04952</v>
      </c>
      <c r="P22" s="134">
        <f t="shared" ref="P22:P34" si="55">K22/C22</f>
        <v>1.8565914902531278</v>
      </c>
      <c r="Q22" s="134">
        <f t="shared" ref="Q22:Q34" si="56">K22/G22</f>
        <v>1.1905046552238807</v>
      </c>
      <c r="R22" s="130">
        <f>R23+R24+R25+R26+R27+R28</f>
        <v>43905</v>
      </c>
      <c r="S22" s="130">
        <f>S23+S24+S25+S26+S27+S28</f>
        <v>44561.144</v>
      </c>
      <c r="T22" s="130">
        <f t="shared" ref="T22:T34" si="57">S22/R22*100</f>
        <v>101.49446304521126</v>
      </c>
      <c r="U22" s="170">
        <f t="shared" si="28"/>
        <v>10.316001287929884</v>
      </c>
      <c r="V22" s="129">
        <f t="shared" si="46"/>
        <v>-9038.8559999999998</v>
      </c>
      <c r="W22" s="130">
        <f t="shared" si="47"/>
        <v>-19249.90552</v>
      </c>
      <c r="X22" s="134">
        <f t="shared" si="48"/>
        <v>0.8313646268656717</v>
      </c>
      <c r="Y22" s="135">
        <f t="shared" si="49"/>
        <v>0.69832958923569199</v>
      </c>
      <c r="Z22" s="136">
        <f>Z23+Z24+Z25+Z26+Z27+Z28</f>
        <v>33497.958400000003</v>
      </c>
      <c r="AA22" s="130">
        <f>AA23+AA24+AA25+AA26+AA27+AA28</f>
        <v>34058.841899999999</v>
      </c>
      <c r="AB22" s="130">
        <f t="shared" ref="AB22:AB27" si="58">AA22/Z22*100</f>
        <v>101.67438114676266</v>
      </c>
      <c r="AC22" s="132">
        <f t="shared" si="17"/>
        <v>7.1001961195886159</v>
      </c>
      <c r="AD22" s="130">
        <f t="shared" si="29"/>
        <v>-29752.207620000001</v>
      </c>
      <c r="AE22" s="130">
        <f t="shared" si="50"/>
        <v>-10502.302100000001</v>
      </c>
      <c r="AF22" s="134">
        <f t="shared" si="30"/>
        <v>0.53374520801957814</v>
      </c>
      <c r="AG22" s="135">
        <f t="shared" si="51"/>
        <v>0.76431704491249142</v>
      </c>
      <c r="AH22" s="129">
        <f>AH23+AH24+AH25+AH26+AH27+AH28</f>
        <v>51130.302620000002</v>
      </c>
      <c r="AI22" s="130">
        <f>AI23+AI24+AI25+AI26+AI27+AI28</f>
        <v>50019.933939999995</v>
      </c>
      <c r="AJ22" s="130">
        <f t="shared" ref="AJ22:AJ34" si="59">AI22/AH22*100</f>
        <v>97.828354961533762</v>
      </c>
      <c r="AK22" s="132">
        <f t="shared" si="23"/>
        <v>10.988647054723627</v>
      </c>
      <c r="AL22" s="130">
        <f t="shared" si="31"/>
        <v>5458.7899399999951</v>
      </c>
      <c r="AM22" s="130">
        <f t="shared" si="32"/>
        <v>15961.092039999996</v>
      </c>
      <c r="AN22" s="134">
        <f t="shared" si="33"/>
        <v>1.1225011175655633</v>
      </c>
      <c r="AO22" s="135">
        <f t="shared" si="34"/>
        <v>1.468632846849675</v>
      </c>
    </row>
    <row r="23" spans="1:42" ht="30" customHeight="1" x14ac:dyDescent="0.2">
      <c r="A23" s="140" t="s">
        <v>35</v>
      </c>
      <c r="B23" s="141">
        <v>6403</v>
      </c>
      <c r="C23" s="142">
        <v>6653</v>
      </c>
      <c r="D23" s="142">
        <f t="shared" si="52"/>
        <v>103.90441980321725</v>
      </c>
      <c r="E23" s="143">
        <f t="shared" si="36"/>
        <v>1.98753644663257</v>
      </c>
      <c r="F23" s="142">
        <v>7900</v>
      </c>
      <c r="G23" s="142">
        <v>8184</v>
      </c>
      <c r="H23" s="142">
        <f t="shared" si="53"/>
        <v>103.59493670886076</v>
      </c>
      <c r="I23" s="143">
        <f t="shared" si="38"/>
        <v>2.4216886721547226</v>
      </c>
      <c r="J23" s="142">
        <v>12951</v>
      </c>
      <c r="K23" s="142">
        <v>13213.778899999999</v>
      </c>
      <c r="L23" s="142">
        <f t="shared" si="54"/>
        <v>102.02902401358969</v>
      </c>
      <c r="M23" s="144">
        <f t="shared" si="40"/>
        <v>3.6308580635250367</v>
      </c>
      <c r="N23" s="145">
        <f t="shared" si="41"/>
        <v>6560.7788999999993</v>
      </c>
      <c r="O23" s="145">
        <f t="shared" si="42"/>
        <v>5029.7788999999993</v>
      </c>
      <c r="P23" s="146">
        <f t="shared" si="55"/>
        <v>1.9861384187584548</v>
      </c>
      <c r="Q23" s="146">
        <f t="shared" si="56"/>
        <v>1.6145868646138806</v>
      </c>
      <c r="R23" s="149">
        <v>13676</v>
      </c>
      <c r="S23" s="147">
        <v>14101.050999999999</v>
      </c>
      <c r="T23" s="142">
        <f t="shared" si="57"/>
        <v>103.10800672711318</v>
      </c>
      <c r="U23" s="171">
        <f t="shared" si="28"/>
        <v>3.2644238280140425</v>
      </c>
      <c r="V23" s="141">
        <f t="shared" si="46"/>
        <v>5917.0509999999995</v>
      </c>
      <c r="W23" s="142">
        <f t="shared" si="47"/>
        <v>887.27210000000014</v>
      </c>
      <c r="X23" s="146">
        <f t="shared" si="48"/>
        <v>1.7230023216031281</v>
      </c>
      <c r="Y23" s="148">
        <f t="shared" si="49"/>
        <v>1.0671474910178798</v>
      </c>
      <c r="Z23" s="141">
        <v>15050.33</v>
      </c>
      <c r="AA23" s="147">
        <v>15289.7641</v>
      </c>
      <c r="AB23" s="142">
        <f t="shared" si="58"/>
        <v>101.5908893692032</v>
      </c>
      <c r="AC23" s="144">
        <f t="shared" si="17"/>
        <v>3.187434383441127</v>
      </c>
      <c r="AD23" s="142">
        <f t="shared" si="29"/>
        <v>2075.985200000001</v>
      </c>
      <c r="AE23" s="142">
        <f t="shared" si="50"/>
        <v>1188.7131000000008</v>
      </c>
      <c r="AF23" s="146">
        <f t="shared" si="30"/>
        <v>1.157107608331482</v>
      </c>
      <c r="AG23" s="148">
        <f t="shared" si="51"/>
        <v>1.0842996100077931</v>
      </c>
      <c r="AH23" s="141">
        <v>19059.5</v>
      </c>
      <c r="AI23" s="147">
        <v>19558.674319999998</v>
      </c>
      <c r="AJ23" s="142">
        <f t="shared" si="59"/>
        <v>102.61903155906502</v>
      </c>
      <c r="AK23" s="144">
        <f t="shared" si="23"/>
        <v>4.2967543543454481</v>
      </c>
      <c r="AL23" s="142">
        <f t="shared" si="31"/>
        <v>5457.6233199999988</v>
      </c>
      <c r="AM23" s="142">
        <f t="shared" si="32"/>
        <v>4268.9102199999979</v>
      </c>
      <c r="AN23" s="146">
        <f t="shared" si="33"/>
        <v>1.3870366343615095</v>
      </c>
      <c r="AO23" s="148">
        <f t="shared" si="34"/>
        <v>1.2792005286726431</v>
      </c>
    </row>
    <row r="24" spans="1:42" ht="30" customHeight="1" x14ac:dyDescent="0.2">
      <c r="A24" s="161" t="s">
        <v>36</v>
      </c>
      <c r="B24" s="54">
        <v>400</v>
      </c>
      <c r="C24" s="163">
        <v>383</v>
      </c>
      <c r="D24" s="163">
        <f t="shared" si="52"/>
        <v>95.75</v>
      </c>
      <c r="E24" s="30">
        <f t="shared" si="36"/>
        <v>0.11441852683906123</v>
      </c>
      <c r="F24" s="163">
        <v>555</v>
      </c>
      <c r="G24" s="163">
        <v>532</v>
      </c>
      <c r="H24" s="163">
        <f t="shared" si="53"/>
        <v>95.85585585585585</v>
      </c>
      <c r="I24" s="30">
        <f t="shared" si="38"/>
        <v>0.15742159990057583</v>
      </c>
      <c r="J24" s="163">
        <v>496.3</v>
      </c>
      <c r="K24" s="163">
        <v>495.28762999999998</v>
      </c>
      <c r="L24" s="163">
        <f t="shared" si="54"/>
        <v>99.79601652226475</v>
      </c>
      <c r="M24" s="157">
        <f t="shared" si="40"/>
        <v>0.13609423154111538</v>
      </c>
      <c r="N24" s="32">
        <f t="shared" si="41"/>
        <v>112.28762999999998</v>
      </c>
      <c r="O24" s="32">
        <f t="shared" si="42"/>
        <v>-36.712370000000021</v>
      </c>
      <c r="P24" s="33">
        <f t="shared" si="55"/>
        <v>1.2931791906005221</v>
      </c>
      <c r="Q24" s="33">
        <f t="shared" si="56"/>
        <v>0.93099178571428565</v>
      </c>
      <c r="R24" s="108">
        <v>864</v>
      </c>
      <c r="S24" s="34">
        <v>875.23400000000004</v>
      </c>
      <c r="T24" s="163">
        <f t="shared" si="57"/>
        <v>101.30023148148149</v>
      </c>
      <c r="U24" s="172">
        <f t="shared" si="28"/>
        <v>0.20261856543090598</v>
      </c>
      <c r="V24" s="54">
        <f t="shared" si="46"/>
        <v>343.23400000000004</v>
      </c>
      <c r="W24" s="163">
        <f t="shared" si="47"/>
        <v>379.94637000000006</v>
      </c>
      <c r="X24" s="33">
        <f t="shared" si="48"/>
        <v>1.6451766917293233</v>
      </c>
      <c r="Y24" s="80">
        <f t="shared" si="49"/>
        <v>1.7671226717291528</v>
      </c>
      <c r="Z24" s="54">
        <v>557.1</v>
      </c>
      <c r="AA24" s="34">
        <v>556.00807999999995</v>
      </c>
      <c r="AB24" s="163">
        <f t="shared" si="58"/>
        <v>99.803999281996042</v>
      </c>
      <c r="AC24" s="157">
        <f t="shared" si="17"/>
        <v>0.11591017755879468</v>
      </c>
      <c r="AD24" s="163">
        <f t="shared" si="29"/>
        <v>60.720449999999971</v>
      </c>
      <c r="AE24" s="163">
        <f t="shared" si="50"/>
        <v>-319.22592000000009</v>
      </c>
      <c r="AF24" s="33">
        <f t="shared" si="30"/>
        <v>1.1225963386164115</v>
      </c>
      <c r="AG24" s="80">
        <f t="shared" si="51"/>
        <v>0.63526791692278861</v>
      </c>
      <c r="AH24" s="54">
        <v>709</v>
      </c>
      <c r="AI24" s="34">
        <v>1003.63144</v>
      </c>
      <c r="AJ24" s="163">
        <f t="shared" si="59"/>
        <v>141.55591537376586</v>
      </c>
      <c r="AK24" s="157">
        <f t="shared" si="23"/>
        <v>0.2204831313934365</v>
      </c>
      <c r="AL24" s="163">
        <f t="shared" si="31"/>
        <v>128.39743999999996</v>
      </c>
      <c r="AM24" s="163">
        <f t="shared" si="32"/>
        <v>447.62336000000005</v>
      </c>
      <c r="AN24" s="33">
        <f t="shared" si="33"/>
        <v>1.1467006994700846</v>
      </c>
      <c r="AO24" s="80">
        <f t="shared" si="34"/>
        <v>1.8050662860870657</v>
      </c>
    </row>
    <row r="25" spans="1:42" ht="26.25" customHeight="1" x14ac:dyDescent="0.2">
      <c r="A25" s="161" t="s">
        <v>37</v>
      </c>
      <c r="B25" s="54">
        <v>15642</v>
      </c>
      <c r="C25" s="163">
        <v>15854</v>
      </c>
      <c r="D25" s="163">
        <f t="shared" si="52"/>
        <v>101.35532540595831</v>
      </c>
      <c r="E25" s="30">
        <f t="shared" si="36"/>
        <v>4.7362697767793129</v>
      </c>
      <c r="F25" s="163">
        <v>15297</v>
      </c>
      <c r="G25" s="163">
        <v>15559</v>
      </c>
      <c r="H25" s="163">
        <f t="shared" si="53"/>
        <v>101.71275413479768</v>
      </c>
      <c r="I25" s="30">
        <f t="shared" si="38"/>
        <v>4.6039899865659013</v>
      </c>
      <c r="J25" s="163">
        <v>20315.911599999999</v>
      </c>
      <c r="K25" s="163">
        <v>20471.544760000001</v>
      </c>
      <c r="L25" s="163">
        <f t="shared" si="54"/>
        <v>100.76606535342476</v>
      </c>
      <c r="M25" s="157">
        <f t="shared" si="40"/>
        <v>5.6251337279950793</v>
      </c>
      <c r="N25" s="32">
        <f t="shared" si="41"/>
        <v>4617.5447600000007</v>
      </c>
      <c r="O25" s="32">
        <f t="shared" si="42"/>
        <v>4912.5447600000007</v>
      </c>
      <c r="P25" s="33">
        <f t="shared" si="55"/>
        <v>1.29125424246247</v>
      </c>
      <c r="Q25" s="33">
        <f t="shared" si="56"/>
        <v>1.3157365357670803</v>
      </c>
      <c r="R25" s="108">
        <v>14300</v>
      </c>
      <c r="S25" s="34">
        <v>14116.391</v>
      </c>
      <c r="T25" s="163">
        <f t="shared" si="57"/>
        <v>98.716020979020982</v>
      </c>
      <c r="U25" s="172">
        <f t="shared" si="28"/>
        <v>3.2679750712172426</v>
      </c>
      <c r="V25" s="54">
        <f t="shared" si="46"/>
        <v>-1442.6090000000004</v>
      </c>
      <c r="W25" s="163">
        <f t="shared" si="47"/>
        <v>-6355.1537600000011</v>
      </c>
      <c r="X25" s="33">
        <f t="shared" si="48"/>
        <v>0.90728138055144925</v>
      </c>
      <c r="Y25" s="80">
        <f t="shared" si="49"/>
        <v>0.68956159222446478</v>
      </c>
      <c r="Z25" s="54">
        <v>8484.9719999999998</v>
      </c>
      <c r="AA25" s="34">
        <v>8426.5687400000006</v>
      </c>
      <c r="AB25" s="163">
        <f t="shared" si="58"/>
        <v>99.311685884172647</v>
      </c>
      <c r="AC25" s="157">
        <f t="shared" si="17"/>
        <v>1.7566742534834905</v>
      </c>
      <c r="AD25" s="163">
        <f t="shared" si="29"/>
        <v>-12044.97602</v>
      </c>
      <c r="AE25" s="163">
        <f t="shared" si="50"/>
        <v>-5689.822259999999</v>
      </c>
      <c r="AF25" s="33">
        <f t="shared" si="30"/>
        <v>0.4116234919635835</v>
      </c>
      <c r="AG25" s="80">
        <f t="shared" si="51"/>
        <v>0.59693506222659887</v>
      </c>
      <c r="AH25" s="54">
        <v>12140.70262</v>
      </c>
      <c r="AI25" s="34">
        <v>11181.4391</v>
      </c>
      <c r="AJ25" s="163">
        <f t="shared" si="59"/>
        <v>92.098780852932222</v>
      </c>
      <c r="AK25" s="157">
        <f t="shared" si="23"/>
        <v>2.456398442692278</v>
      </c>
      <c r="AL25" s="163">
        <f t="shared" si="31"/>
        <v>-2934.9519</v>
      </c>
      <c r="AM25" s="163">
        <f t="shared" si="32"/>
        <v>2754.870359999999</v>
      </c>
      <c r="AN25" s="33">
        <f t="shared" si="33"/>
        <v>0.79208907574180965</v>
      </c>
      <c r="AO25" s="80">
        <f t="shared" si="34"/>
        <v>1.3269267058753025</v>
      </c>
    </row>
    <row r="26" spans="1:42" ht="35.25" customHeight="1" x14ac:dyDescent="0.2">
      <c r="A26" s="161" t="s">
        <v>38</v>
      </c>
      <c r="B26" s="54">
        <v>8779</v>
      </c>
      <c r="C26" s="163">
        <v>8760</v>
      </c>
      <c r="D26" s="163">
        <f t="shared" si="52"/>
        <v>99.783574439002166</v>
      </c>
      <c r="E26" s="30">
        <f t="shared" si="36"/>
        <v>2.6169877156923667</v>
      </c>
      <c r="F26" s="163">
        <v>25391</v>
      </c>
      <c r="G26" s="163">
        <v>26126</v>
      </c>
      <c r="H26" s="163">
        <f t="shared" si="53"/>
        <v>102.89472647788587</v>
      </c>
      <c r="I26" s="30">
        <f t="shared" si="38"/>
        <v>7.730820900380535</v>
      </c>
      <c r="J26" s="163">
        <v>26190</v>
      </c>
      <c r="K26" s="163">
        <v>26551.987130000001</v>
      </c>
      <c r="L26" s="163">
        <f t="shared" si="54"/>
        <v>101.3821578083238</v>
      </c>
      <c r="M26" s="157">
        <f t="shared" si="40"/>
        <v>7.2959065913819332</v>
      </c>
      <c r="N26" s="32">
        <f t="shared" si="41"/>
        <v>17791.987130000001</v>
      </c>
      <c r="O26" s="32">
        <f t="shared" si="42"/>
        <v>425.98713000000134</v>
      </c>
      <c r="P26" s="33">
        <f t="shared" si="55"/>
        <v>3.0310487591324202</v>
      </c>
      <c r="Q26" s="33">
        <f t="shared" si="56"/>
        <v>1.0163051033453265</v>
      </c>
      <c r="R26" s="108">
        <v>11886</v>
      </c>
      <c r="S26" s="34">
        <v>11783.603999999999</v>
      </c>
      <c r="T26" s="163">
        <f t="shared" si="57"/>
        <v>99.13851590106006</v>
      </c>
      <c r="U26" s="172">
        <f t="shared" si="28"/>
        <v>2.7279298314346625</v>
      </c>
      <c r="V26" s="54">
        <f t="shared" si="46"/>
        <v>-14342.396000000001</v>
      </c>
      <c r="W26" s="163">
        <f t="shared" si="47"/>
        <v>-14768.383130000002</v>
      </c>
      <c r="X26" s="33">
        <f t="shared" si="48"/>
        <v>0.45102977876444916</v>
      </c>
      <c r="Y26" s="80">
        <f t="shared" si="49"/>
        <v>0.44379367699701044</v>
      </c>
      <c r="Z26" s="54">
        <v>7780</v>
      </c>
      <c r="AA26" s="34">
        <v>8095.3125099999997</v>
      </c>
      <c r="AB26" s="163">
        <f t="shared" si="58"/>
        <v>104.05286002570693</v>
      </c>
      <c r="AC26" s="157">
        <f t="shared" si="17"/>
        <v>1.6876177598498785</v>
      </c>
      <c r="AD26" s="163">
        <f t="shared" si="29"/>
        <v>-18456.674620000002</v>
      </c>
      <c r="AE26" s="163">
        <f t="shared" si="50"/>
        <v>-3688.2914899999996</v>
      </c>
      <c r="AF26" s="33">
        <f t="shared" si="30"/>
        <v>0.30488537337581934</v>
      </c>
      <c r="AG26" s="80">
        <f t="shared" si="51"/>
        <v>0.68699801096506641</v>
      </c>
      <c r="AH26" s="54">
        <v>16885.8</v>
      </c>
      <c r="AI26" s="34">
        <v>16463.040969999998</v>
      </c>
      <c r="AJ26" s="163">
        <f t="shared" si="59"/>
        <v>97.496363630979872</v>
      </c>
      <c r="AK26" s="157">
        <f t="shared" si="23"/>
        <v>3.6166890360908166</v>
      </c>
      <c r="AL26" s="163">
        <f t="shared" si="31"/>
        <v>4679.4369699999988</v>
      </c>
      <c r="AM26" s="163">
        <f t="shared" si="32"/>
        <v>8367.7284599999984</v>
      </c>
      <c r="AN26" s="33">
        <f t="shared" si="33"/>
        <v>1.3971142419585723</v>
      </c>
      <c r="AO26" s="80">
        <f t="shared" si="34"/>
        <v>2.0336510727243065</v>
      </c>
    </row>
    <row r="27" spans="1:42" ht="21.75" customHeight="1" x14ac:dyDescent="0.2">
      <c r="A27" s="161" t="s">
        <v>39</v>
      </c>
      <c r="B27" s="54">
        <v>1470</v>
      </c>
      <c r="C27" s="163">
        <v>1575</v>
      </c>
      <c r="D27" s="163">
        <f t="shared" si="52"/>
        <v>107.14285714285714</v>
      </c>
      <c r="E27" s="30">
        <f t="shared" si="36"/>
        <v>0.47052005162277138</v>
      </c>
      <c r="F27" s="163">
        <v>2140</v>
      </c>
      <c r="G27" s="163">
        <v>2024</v>
      </c>
      <c r="H27" s="163">
        <f t="shared" si="53"/>
        <v>94.579439252336456</v>
      </c>
      <c r="I27" s="30">
        <f t="shared" si="38"/>
        <v>0.59891225225331857</v>
      </c>
      <c r="J27" s="163">
        <v>1896.25</v>
      </c>
      <c r="K27" s="163">
        <v>2267.6200800000001</v>
      </c>
      <c r="L27" s="163">
        <f t="shared" si="54"/>
        <v>119.58444719841795</v>
      </c>
      <c r="M27" s="157">
        <f t="shared" si="40"/>
        <v>0.62309250932594995</v>
      </c>
      <c r="N27" s="32">
        <f t="shared" si="41"/>
        <v>692.62008000000014</v>
      </c>
      <c r="O27" s="32">
        <f t="shared" si="42"/>
        <v>243.62008000000014</v>
      </c>
      <c r="P27" s="33">
        <f t="shared" si="55"/>
        <v>1.4397587809523811</v>
      </c>
      <c r="Q27" s="33">
        <f t="shared" si="56"/>
        <v>1.1203656521739132</v>
      </c>
      <c r="R27" s="108">
        <v>3179</v>
      </c>
      <c r="S27" s="34">
        <v>3152.1080000000002</v>
      </c>
      <c r="T27" s="163">
        <f t="shared" si="57"/>
        <v>99.154073608052855</v>
      </c>
      <c r="U27" s="172">
        <f t="shared" si="28"/>
        <v>0.7297198246906339</v>
      </c>
      <c r="V27" s="54">
        <f t="shared" si="46"/>
        <v>1128.1080000000002</v>
      </c>
      <c r="W27" s="163">
        <f t="shared" si="47"/>
        <v>884.48792000000003</v>
      </c>
      <c r="X27" s="33">
        <f t="shared" si="48"/>
        <v>1.5573656126482214</v>
      </c>
      <c r="Y27" s="80">
        <f t="shared" si="49"/>
        <v>1.39005119411361</v>
      </c>
      <c r="Z27" s="54">
        <v>1625.5563999999999</v>
      </c>
      <c r="AA27" s="34">
        <v>1625.3343199999999</v>
      </c>
      <c r="AB27" s="163">
        <f t="shared" si="58"/>
        <v>99.986338216256286</v>
      </c>
      <c r="AC27" s="157">
        <f t="shared" si="17"/>
        <v>0.33883102854117303</v>
      </c>
      <c r="AD27" s="163">
        <f t="shared" si="29"/>
        <v>-642.28576000000021</v>
      </c>
      <c r="AE27" s="163">
        <f t="shared" si="50"/>
        <v>-1526.7736800000002</v>
      </c>
      <c r="AF27" s="33">
        <f t="shared" si="30"/>
        <v>0.71675777363904791</v>
      </c>
      <c r="AG27" s="80">
        <f t="shared" si="51"/>
        <v>0.51563408360373431</v>
      </c>
      <c r="AH27" s="54">
        <v>2335.3000000000002</v>
      </c>
      <c r="AI27" s="34">
        <v>2402.7138799999998</v>
      </c>
      <c r="AJ27" s="163">
        <f t="shared" si="59"/>
        <v>102.88673318203227</v>
      </c>
      <c r="AK27" s="157">
        <f t="shared" si="23"/>
        <v>0.52784105697692529</v>
      </c>
      <c r="AL27" s="163">
        <f t="shared" si="31"/>
        <v>-749.39412000000038</v>
      </c>
      <c r="AM27" s="163">
        <f t="shared" si="32"/>
        <v>777.37955999999986</v>
      </c>
      <c r="AN27" s="33">
        <f t="shared" si="33"/>
        <v>0.76225620441939157</v>
      </c>
      <c r="AO27" s="80">
        <f t="shared" si="34"/>
        <v>1.4782890205628587</v>
      </c>
    </row>
    <row r="28" spans="1:42" ht="21.75" customHeight="1" x14ac:dyDescent="0.2">
      <c r="A28" s="245" t="s">
        <v>40</v>
      </c>
      <c r="B28" s="54">
        <v>1160</v>
      </c>
      <c r="C28" s="163">
        <v>1145</v>
      </c>
      <c r="D28" s="163">
        <f t="shared" si="52"/>
        <v>98.706896551724128</v>
      </c>
      <c r="E28" s="30">
        <f t="shared" si="36"/>
        <v>0.34206060895750678</v>
      </c>
      <c r="F28" s="247">
        <v>1131</v>
      </c>
      <c r="G28" s="247">
        <v>1175</v>
      </c>
      <c r="H28" s="163">
        <f t="shared" si="53"/>
        <v>103.89036251105217</v>
      </c>
      <c r="I28" s="30">
        <f t="shared" si="38"/>
        <v>0.34768868399093344</v>
      </c>
      <c r="J28" s="163">
        <v>803.4</v>
      </c>
      <c r="K28" s="163">
        <v>810.83101999999997</v>
      </c>
      <c r="L28" s="163">
        <f t="shared" si="54"/>
        <v>100.92494647747074</v>
      </c>
      <c r="M28" s="235">
        <f t="shared" si="40"/>
        <v>0.22279866867783221</v>
      </c>
      <c r="N28" s="32">
        <f t="shared" si="41"/>
        <v>-334.16898000000003</v>
      </c>
      <c r="O28" s="32">
        <f t="shared" si="42"/>
        <v>-364.16898000000003</v>
      </c>
      <c r="P28" s="33">
        <f t="shared" si="55"/>
        <v>0.70814936244541482</v>
      </c>
      <c r="Q28" s="33">
        <f t="shared" si="56"/>
        <v>0.69006895319148931</v>
      </c>
      <c r="R28" s="108">
        <v>0</v>
      </c>
      <c r="S28" s="34">
        <v>532.75599999999997</v>
      </c>
      <c r="T28" s="163" t="e">
        <f t="shared" si="57"/>
        <v>#DIV/0!</v>
      </c>
      <c r="U28" s="249">
        <f t="shared" si="28"/>
        <v>0.12333416714239592</v>
      </c>
      <c r="V28" s="54">
        <f t="shared" si="46"/>
        <v>-642.24400000000003</v>
      </c>
      <c r="W28" s="163">
        <f t="shared" si="47"/>
        <v>-278.07501999999999</v>
      </c>
      <c r="X28" s="33">
        <f t="shared" si="48"/>
        <v>0.45340936170212764</v>
      </c>
      <c r="Y28" s="80">
        <f t="shared" si="49"/>
        <v>0.65704935659713659</v>
      </c>
      <c r="Z28" s="54">
        <v>0</v>
      </c>
      <c r="AA28" s="34">
        <v>65.854150000000004</v>
      </c>
      <c r="AB28" s="163"/>
      <c r="AC28" s="235">
        <f t="shared" si="17"/>
        <v>1.3728516714151887E-2</v>
      </c>
      <c r="AD28" s="163">
        <f t="shared" si="29"/>
        <v>-744.97686999999996</v>
      </c>
      <c r="AE28" s="163">
        <f t="shared" si="50"/>
        <v>-466.90184999999997</v>
      </c>
      <c r="AF28" s="33">
        <f t="shared" si="30"/>
        <v>8.1218093999413099E-2</v>
      </c>
      <c r="AG28" s="80">
        <f t="shared" si="51"/>
        <v>0.12361033944244647</v>
      </c>
      <c r="AH28" s="54">
        <v>0</v>
      </c>
      <c r="AI28" s="34">
        <v>-589.56577000000004</v>
      </c>
      <c r="AJ28" s="163"/>
      <c r="AK28" s="235">
        <f t="shared" si="23"/>
        <v>-0.12951896677527616</v>
      </c>
      <c r="AL28" s="163">
        <f t="shared" si="31"/>
        <v>-1122.32177</v>
      </c>
      <c r="AM28" s="163">
        <f t="shared" si="32"/>
        <v>-655.41992000000005</v>
      </c>
      <c r="AN28" s="33">
        <f t="shared" si="33"/>
        <v>-1.1066337497841414</v>
      </c>
      <c r="AO28" s="80">
        <f t="shared" si="34"/>
        <v>-8.9525985833846455</v>
      </c>
    </row>
    <row r="29" spans="1:42" ht="13.5" hidden="1" customHeight="1" x14ac:dyDescent="0.2">
      <c r="A29" s="246"/>
      <c r="B29" s="110"/>
      <c r="C29" s="164"/>
      <c r="D29" s="164" t="e">
        <f t="shared" si="52"/>
        <v>#DIV/0!</v>
      </c>
      <c r="E29" s="112">
        <f t="shared" si="36"/>
        <v>0</v>
      </c>
      <c r="F29" s="248"/>
      <c r="G29" s="248"/>
      <c r="H29" s="164" t="e">
        <f t="shared" si="53"/>
        <v>#DIV/0!</v>
      </c>
      <c r="I29" s="112">
        <f t="shared" si="38"/>
        <v>0</v>
      </c>
      <c r="J29" s="164"/>
      <c r="K29" s="164"/>
      <c r="L29" s="164" t="e">
        <f t="shared" si="54"/>
        <v>#DIV/0!</v>
      </c>
      <c r="M29" s="236">
        <f t="shared" si="40"/>
        <v>0</v>
      </c>
      <c r="N29" s="114">
        <f t="shared" si="41"/>
        <v>0</v>
      </c>
      <c r="O29" s="114">
        <f t="shared" si="42"/>
        <v>0</v>
      </c>
      <c r="P29" s="115" t="e">
        <f t="shared" si="55"/>
        <v>#DIV/0!</v>
      </c>
      <c r="Q29" s="115" t="e">
        <f t="shared" si="56"/>
        <v>#DIV/0!</v>
      </c>
      <c r="R29" s="164"/>
      <c r="S29" s="116"/>
      <c r="T29" s="164" t="e">
        <f t="shared" si="57"/>
        <v>#DIV/0!</v>
      </c>
      <c r="U29" s="250">
        <f t="shared" si="28"/>
        <v>0</v>
      </c>
      <c r="V29" s="110">
        <f t="shared" si="46"/>
        <v>0</v>
      </c>
      <c r="W29" s="164">
        <f t="shared" si="47"/>
        <v>0</v>
      </c>
      <c r="X29" s="115" t="e">
        <f t="shared" si="48"/>
        <v>#DIV/0!</v>
      </c>
      <c r="Y29" s="117" t="e">
        <f t="shared" si="49"/>
        <v>#DIV/0!</v>
      </c>
      <c r="Z29" s="118"/>
      <c r="AA29" s="116"/>
      <c r="AB29" s="164" t="e">
        <f t="shared" ref="AB29:AB34" si="60">AA29/Z29*100</f>
        <v>#DIV/0!</v>
      </c>
      <c r="AC29" s="236">
        <f t="shared" si="17"/>
        <v>0</v>
      </c>
      <c r="AD29" s="164">
        <f t="shared" si="29"/>
        <v>0</v>
      </c>
      <c r="AE29" s="164">
        <f t="shared" si="50"/>
        <v>0</v>
      </c>
      <c r="AF29" s="115" t="e">
        <f t="shared" si="30"/>
        <v>#DIV/0!</v>
      </c>
      <c r="AG29" s="117" t="e">
        <f t="shared" si="51"/>
        <v>#DIV/0!</v>
      </c>
      <c r="AH29" s="110"/>
      <c r="AI29" s="116"/>
      <c r="AJ29" s="164" t="e">
        <f t="shared" si="59"/>
        <v>#DIV/0!</v>
      </c>
      <c r="AK29" s="236">
        <f t="shared" si="23"/>
        <v>0</v>
      </c>
      <c r="AL29" s="164">
        <f t="shared" si="31"/>
        <v>0</v>
      </c>
      <c r="AM29" s="164">
        <f t="shared" si="32"/>
        <v>0</v>
      </c>
      <c r="AN29" s="115" t="e">
        <f t="shared" si="33"/>
        <v>#DIV/0!</v>
      </c>
      <c r="AO29" s="117" t="e">
        <f t="shared" si="34"/>
        <v>#DIV/0!</v>
      </c>
    </row>
    <row r="30" spans="1:42" ht="26.25" customHeight="1" x14ac:dyDescent="0.2">
      <c r="A30" s="128" t="s">
        <v>41</v>
      </c>
      <c r="B30" s="129">
        <f>B15+B22</f>
        <v>108738</v>
      </c>
      <c r="C30" s="130">
        <f>C15+C22</f>
        <v>110205</v>
      </c>
      <c r="D30" s="130">
        <f t="shared" si="52"/>
        <v>101.34911438503561</v>
      </c>
      <c r="E30" s="131">
        <f t="shared" si="36"/>
        <v>32.92296018354763</v>
      </c>
      <c r="F30" s="130">
        <f>F15+F22</f>
        <v>118076</v>
      </c>
      <c r="G30" s="130">
        <f>G15+G22</f>
        <v>118264</v>
      </c>
      <c r="H30" s="130">
        <f t="shared" si="53"/>
        <v>100.15921948575495</v>
      </c>
      <c r="I30" s="131">
        <f t="shared" si="38"/>
        <v>34.994940020003199</v>
      </c>
      <c r="J30" s="130">
        <f>J15+J22</f>
        <v>140128.8616</v>
      </c>
      <c r="K30" s="130">
        <f>K15+K22</f>
        <v>133676.73889000001</v>
      </c>
      <c r="L30" s="130">
        <f t="shared" si="54"/>
        <v>95.395579014680294</v>
      </c>
      <c r="M30" s="132">
        <f t="shared" si="40"/>
        <v>36.731450478900278</v>
      </c>
      <c r="N30" s="133">
        <f t="shared" si="41"/>
        <v>23471.738890000008</v>
      </c>
      <c r="O30" s="133">
        <f t="shared" si="42"/>
        <v>15412.738890000008</v>
      </c>
      <c r="P30" s="134">
        <f t="shared" si="55"/>
        <v>1.2129825224808313</v>
      </c>
      <c r="Q30" s="134">
        <f t="shared" si="56"/>
        <v>1.1303248570148143</v>
      </c>
      <c r="R30" s="130">
        <f>R15+R22</f>
        <v>127601</v>
      </c>
      <c r="S30" s="130">
        <f>S15+S22</f>
        <v>126218.09299999999</v>
      </c>
      <c r="T30" s="130">
        <f t="shared" si="57"/>
        <v>98.916225578169445</v>
      </c>
      <c r="U30" s="170">
        <f t="shared" si="28"/>
        <v>29.21976172667501</v>
      </c>
      <c r="V30" s="129">
        <f t="shared" si="46"/>
        <v>7954.0929999999935</v>
      </c>
      <c r="W30" s="130">
        <f t="shared" si="47"/>
        <v>-7458.6458900000143</v>
      </c>
      <c r="X30" s="134">
        <f t="shared" si="48"/>
        <v>1.0672570942975039</v>
      </c>
      <c r="Y30" s="135">
        <f t="shared" si="49"/>
        <v>0.94420386110602539</v>
      </c>
      <c r="Z30" s="136">
        <f>Z15+Z22</f>
        <v>119818.64840000001</v>
      </c>
      <c r="AA30" s="130">
        <f>AA15+AA22</f>
        <v>122712.33348</v>
      </c>
      <c r="AB30" s="130">
        <f t="shared" si="60"/>
        <v>102.4150540159156</v>
      </c>
      <c r="AC30" s="132">
        <f t="shared" si="17"/>
        <v>25.581657666415257</v>
      </c>
      <c r="AD30" s="130">
        <f t="shared" si="29"/>
        <v>-10964.405410000007</v>
      </c>
      <c r="AE30" s="130">
        <f t="shared" si="50"/>
        <v>-3505.7595199999923</v>
      </c>
      <c r="AF30" s="134">
        <f t="shared" si="30"/>
        <v>0.9179782099634971</v>
      </c>
      <c r="AG30" s="135">
        <f t="shared" si="51"/>
        <v>0.97222458811828194</v>
      </c>
      <c r="AH30" s="129">
        <f>AH15+AH22</f>
        <v>146293.01261999999</v>
      </c>
      <c r="AI30" s="130">
        <f>AI15+AI22</f>
        <v>146366.41503999999</v>
      </c>
      <c r="AJ30" s="130">
        <f t="shared" si="59"/>
        <v>100.05017493227149</v>
      </c>
      <c r="AK30" s="132">
        <f t="shared" si="23"/>
        <v>32.154558170129242</v>
      </c>
      <c r="AL30" s="130">
        <f t="shared" si="31"/>
        <v>20148.322039999999</v>
      </c>
      <c r="AM30" s="130">
        <f t="shared" si="32"/>
        <v>23654.081559999991</v>
      </c>
      <c r="AN30" s="134">
        <f t="shared" si="33"/>
        <v>1.1596310129642031</v>
      </c>
      <c r="AO30" s="135">
        <f t="shared" si="34"/>
        <v>1.1927604250460708</v>
      </c>
      <c r="AP30" s="4"/>
    </row>
    <row r="31" spans="1:42" ht="20.25" customHeight="1" x14ac:dyDescent="0.2">
      <c r="A31" s="140" t="s">
        <v>42</v>
      </c>
      <c r="B31" s="141">
        <v>11588</v>
      </c>
      <c r="C31" s="142">
        <v>11588</v>
      </c>
      <c r="D31" s="142">
        <f t="shared" si="52"/>
        <v>100</v>
      </c>
      <c r="E31" s="143">
        <f t="shared" si="36"/>
        <v>3.4618326083839204</v>
      </c>
      <c r="F31" s="142">
        <v>12784</v>
      </c>
      <c r="G31" s="142">
        <v>12784</v>
      </c>
      <c r="H31" s="142">
        <f t="shared" si="53"/>
        <v>100</v>
      </c>
      <c r="I31" s="143">
        <f t="shared" si="38"/>
        <v>3.782852881821356</v>
      </c>
      <c r="J31" s="142">
        <v>14739</v>
      </c>
      <c r="K31" s="142">
        <v>14739</v>
      </c>
      <c r="L31" s="142">
        <f t="shared" si="54"/>
        <v>100</v>
      </c>
      <c r="M31" s="144">
        <f t="shared" si="40"/>
        <v>4.0499555353007697</v>
      </c>
      <c r="N31" s="145">
        <f t="shared" si="41"/>
        <v>3151</v>
      </c>
      <c r="O31" s="145">
        <f t="shared" si="42"/>
        <v>1955</v>
      </c>
      <c r="P31" s="146">
        <f t="shared" si="55"/>
        <v>1.2719192267863306</v>
      </c>
      <c r="Q31" s="146">
        <f t="shared" si="56"/>
        <v>1.1529255319148937</v>
      </c>
      <c r="R31" s="149">
        <v>71425.600000000006</v>
      </c>
      <c r="S31" s="147">
        <v>71425.600000000006</v>
      </c>
      <c r="T31" s="142">
        <f t="shared" si="57"/>
        <v>100</v>
      </c>
      <c r="U31" s="171">
        <f t="shared" si="28"/>
        <v>16.535180999643202</v>
      </c>
      <c r="V31" s="141">
        <f t="shared" si="46"/>
        <v>58641.600000000006</v>
      </c>
      <c r="W31" s="142">
        <f t="shared" si="47"/>
        <v>56686.600000000006</v>
      </c>
      <c r="X31" s="146">
        <f t="shared" si="48"/>
        <v>5.587108886107635</v>
      </c>
      <c r="Y31" s="148">
        <f t="shared" si="49"/>
        <v>4.8460275459664839</v>
      </c>
      <c r="Z31" s="141">
        <v>68739.3</v>
      </c>
      <c r="AA31" s="147">
        <v>68739.3</v>
      </c>
      <c r="AB31" s="142">
        <f t="shared" si="60"/>
        <v>100</v>
      </c>
      <c r="AC31" s="144">
        <f t="shared" si="17"/>
        <v>14.329979643941968</v>
      </c>
      <c r="AD31" s="142">
        <f t="shared" si="29"/>
        <v>54000.3</v>
      </c>
      <c r="AE31" s="142">
        <f t="shared" si="50"/>
        <v>-2686.3000000000029</v>
      </c>
      <c r="AF31" s="146">
        <f t="shared" si="30"/>
        <v>4.6637695908813352</v>
      </c>
      <c r="AG31" s="148">
        <f t="shared" si="51"/>
        <v>0.96239023543379398</v>
      </c>
      <c r="AH31" s="141">
        <v>49348.6</v>
      </c>
      <c r="AI31" s="147">
        <v>49348.6</v>
      </c>
      <c r="AJ31" s="142">
        <f t="shared" si="59"/>
        <v>100</v>
      </c>
      <c r="AK31" s="144">
        <f t="shared" si="23"/>
        <v>10.84116481831432</v>
      </c>
      <c r="AL31" s="142">
        <f t="shared" si="31"/>
        <v>-22077.000000000007</v>
      </c>
      <c r="AM31" s="142">
        <f t="shared" si="32"/>
        <v>-19390.700000000004</v>
      </c>
      <c r="AN31" s="146">
        <f t="shared" si="33"/>
        <v>0.69090914182029961</v>
      </c>
      <c r="AO31" s="148">
        <f t="shared" si="34"/>
        <v>0.71790955101375775</v>
      </c>
    </row>
    <row r="32" spans="1:42" ht="22.5" customHeight="1" x14ac:dyDescent="0.2">
      <c r="A32" s="161" t="s">
        <v>43</v>
      </c>
      <c r="B32" s="54">
        <v>67560.677320000003</v>
      </c>
      <c r="C32" s="163">
        <v>63314.360769999999</v>
      </c>
      <c r="D32" s="163">
        <f t="shared" si="52"/>
        <v>93.714810569634466</v>
      </c>
      <c r="E32" s="30">
        <f t="shared" si="36"/>
        <v>18.914715109817887</v>
      </c>
      <c r="F32" s="163">
        <v>41067.019520000002</v>
      </c>
      <c r="G32" s="163">
        <v>33721.203320000001</v>
      </c>
      <c r="H32" s="163">
        <f t="shared" si="53"/>
        <v>82.112614244083332</v>
      </c>
      <c r="I32" s="30">
        <f t="shared" si="38"/>
        <v>9.9782815361034025</v>
      </c>
      <c r="J32" s="163">
        <v>45622.082090000004</v>
      </c>
      <c r="K32" s="163">
        <v>44589.379099999998</v>
      </c>
      <c r="L32" s="163">
        <f t="shared" si="54"/>
        <v>97.73639662485644</v>
      </c>
      <c r="M32" s="157">
        <f t="shared" si="40"/>
        <v>12.252188255761547</v>
      </c>
      <c r="N32" s="32">
        <f t="shared" si="41"/>
        <v>-18724.981670000001</v>
      </c>
      <c r="O32" s="32">
        <f t="shared" si="42"/>
        <v>10868.175779999998</v>
      </c>
      <c r="P32" s="33">
        <f t="shared" si="55"/>
        <v>0.70425379894426121</v>
      </c>
      <c r="Q32" s="33">
        <f t="shared" si="56"/>
        <v>1.3222950164875669</v>
      </c>
      <c r="R32" s="108">
        <v>76543</v>
      </c>
      <c r="S32" s="34">
        <v>69223.607999999993</v>
      </c>
      <c r="T32" s="163">
        <f t="shared" si="57"/>
        <v>90.437542296486924</v>
      </c>
      <c r="U32" s="172">
        <f t="shared" si="28"/>
        <v>16.025415085464441</v>
      </c>
      <c r="V32" s="54">
        <f t="shared" si="46"/>
        <v>35502.404679999992</v>
      </c>
      <c r="W32" s="163">
        <f t="shared" si="47"/>
        <v>24634.228899999995</v>
      </c>
      <c r="X32" s="33">
        <f t="shared" si="48"/>
        <v>2.0528214056626966</v>
      </c>
      <c r="Y32" s="80">
        <f t="shared" si="49"/>
        <v>1.5524685339249318</v>
      </c>
      <c r="Z32" s="54">
        <v>102611.70666</v>
      </c>
      <c r="AA32" s="34">
        <v>100984.95193</v>
      </c>
      <c r="AB32" s="163">
        <f t="shared" si="60"/>
        <v>98.414649962513352</v>
      </c>
      <c r="AC32" s="157">
        <f t="shared" si="17"/>
        <v>21.052182747007286</v>
      </c>
      <c r="AD32" s="163">
        <f t="shared" si="29"/>
        <v>56395.572829999997</v>
      </c>
      <c r="AE32" s="163">
        <f t="shared" si="50"/>
        <v>31761.343930000003</v>
      </c>
      <c r="AF32" s="33">
        <f t="shared" si="30"/>
        <v>2.2647759167832864</v>
      </c>
      <c r="AG32" s="80">
        <f t="shared" si="51"/>
        <v>1.4588224284697788</v>
      </c>
      <c r="AH32" s="54">
        <v>88156.810949999999</v>
      </c>
      <c r="AI32" s="34">
        <v>65602.93363</v>
      </c>
      <c r="AJ32" s="163">
        <f t="shared" si="59"/>
        <v>74.416182848547109</v>
      </c>
      <c r="AK32" s="157">
        <f t="shared" si="23"/>
        <v>14.412003907867</v>
      </c>
      <c r="AL32" s="163">
        <f t="shared" si="31"/>
        <v>-3620.6743699999934</v>
      </c>
      <c r="AM32" s="163">
        <f t="shared" si="32"/>
        <v>-35382.018299999996</v>
      </c>
      <c r="AN32" s="33">
        <f t="shared" si="33"/>
        <v>0.94769595988120137</v>
      </c>
      <c r="AO32" s="80">
        <f t="shared" si="34"/>
        <v>0.64963078534190077</v>
      </c>
    </row>
    <row r="33" spans="1:41" ht="20.25" customHeight="1" x14ac:dyDescent="0.2">
      <c r="A33" s="161" t="s">
        <v>44</v>
      </c>
      <c r="B33" s="54">
        <v>153127.4</v>
      </c>
      <c r="C33" s="163">
        <v>152009.60000000001</v>
      </c>
      <c r="D33" s="163">
        <f t="shared" si="52"/>
        <v>99.270019604590701</v>
      </c>
      <c r="E33" s="30">
        <f t="shared" si="36"/>
        <v>45.411787199464655</v>
      </c>
      <c r="F33" s="163">
        <v>175797.3</v>
      </c>
      <c r="G33" s="163">
        <v>174175.01592000001</v>
      </c>
      <c r="H33" s="163">
        <f t="shared" si="53"/>
        <v>99.077184871440011</v>
      </c>
      <c r="I33" s="30">
        <f t="shared" si="38"/>
        <v>51.539303888786968</v>
      </c>
      <c r="J33" s="163">
        <v>173163.4</v>
      </c>
      <c r="K33" s="163">
        <v>170029.42003000001</v>
      </c>
      <c r="L33" s="163">
        <f t="shared" si="54"/>
        <v>98.190160293687939</v>
      </c>
      <c r="M33" s="157">
        <f t="shared" si="40"/>
        <v>46.720373893376625</v>
      </c>
      <c r="N33" s="32">
        <f t="shared" si="41"/>
        <v>18019.820030000003</v>
      </c>
      <c r="O33" s="32">
        <f t="shared" si="42"/>
        <v>-4145.5958899999969</v>
      </c>
      <c r="P33" s="33">
        <f t="shared" si="55"/>
        <v>1.1185439605788055</v>
      </c>
      <c r="Q33" s="33">
        <f t="shared" si="56"/>
        <v>0.9761986765547126</v>
      </c>
      <c r="R33" s="108">
        <v>152673</v>
      </c>
      <c r="S33" s="34">
        <v>150421.09899999999</v>
      </c>
      <c r="T33" s="163">
        <f t="shared" si="57"/>
        <v>98.525016866112537</v>
      </c>
      <c r="U33" s="172">
        <f t="shared" si="28"/>
        <v>34.822810002719599</v>
      </c>
      <c r="V33" s="54">
        <f t="shared" si="46"/>
        <v>-23753.916920000018</v>
      </c>
      <c r="W33" s="163">
        <f t="shared" si="47"/>
        <v>-19608.321030000021</v>
      </c>
      <c r="X33" s="33">
        <f t="shared" si="48"/>
        <v>0.86362041194868966</v>
      </c>
      <c r="Y33" s="80">
        <f t="shared" si="49"/>
        <v>0.88467689281925255</v>
      </c>
      <c r="Z33" s="54">
        <v>176247.29800000001</v>
      </c>
      <c r="AA33" s="34">
        <v>175131.43035000001</v>
      </c>
      <c r="AB33" s="163">
        <f t="shared" si="60"/>
        <v>99.366873896699389</v>
      </c>
      <c r="AC33" s="157">
        <f t="shared" si="17"/>
        <v>36.509388834770505</v>
      </c>
      <c r="AD33" s="163">
        <f t="shared" si="29"/>
        <v>5102.0103200000012</v>
      </c>
      <c r="AE33" s="163">
        <f t="shared" si="50"/>
        <v>24710.331350000022</v>
      </c>
      <c r="AF33" s="33">
        <f t="shared" si="30"/>
        <v>1.0300066324939519</v>
      </c>
      <c r="AG33" s="80">
        <f t="shared" si="51"/>
        <v>1.1642743705123444</v>
      </c>
      <c r="AH33" s="54">
        <v>177401.9</v>
      </c>
      <c r="AI33" s="34">
        <v>176465.72206</v>
      </c>
      <c r="AJ33" s="163">
        <f t="shared" si="59"/>
        <v>99.472284152537256</v>
      </c>
      <c r="AK33" s="157">
        <f t="shared" si="23"/>
        <v>38.766935184287</v>
      </c>
      <c r="AL33" s="163">
        <f t="shared" si="31"/>
        <v>26044.623060000013</v>
      </c>
      <c r="AM33" s="163">
        <f t="shared" si="32"/>
        <v>1334.2917099999904</v>
      </c>
      <c r="AN33" s="33">
        <f t="shared" si="33"/>
        <v>1.1731447465358567</v>
      </c>
      <c r="AO33" s="80">
        <f t="shared" si="34"/>
        <v>1.0076188021038452</v>
      </c>
    </row>
    <row r="34" spans="1:41" ht="20.25" customHeight="1" x14ac:dyDescent="0.2">
      <c r="A34" s="161" t="s">
        <v>45</v>
      </c>
      <c r="B34" s="54">
        <v>1118.3</v>
      </c>
      <c r="C34" s="163">
        <v>874.46699999999998</v>
      </c>
      <c r="D34" s="163">
        <f t="shared" si="52"/>
        <v>78.196101225073775</v>
      </c>
      <c r="E34" s="30">
        <f t="shared" si="36"/>
        <v>0.26124079871899047</v>
      </c>
      <c r="F34" s="163">
        <v>1137.3430000000001</v>
      </c>
      <c r="G34" s="163">
        <v>1136.3395700000001</v>
      </c>
      <c r="H34" s="163">
        <f t="shared" si="53"/>
        <v>99.911774196526466</v>
      </c>
      <c r="I34" s="30">
        <f t="shared" si="38"/>
        <v>0.33624885928521125</v>
      </c>
      <c r="J34" s="163">
        <v>1185.18</v>
      </c>
      <c r="K34" s="163">
        <v>1176.82142</v>
      </c>
      <c r="L34" s="163">
        <f t="shared" si="54"/>
        <v>99.294741726995056</v>
      </c>
      <c r="M34" s="157">
        <f t="shared" si="40"/>
        <v>0.32336484320439052</v>
      </c>
      <c r="N34" s="32">
        <f t="shared" si="41"/>
        <v>302.35442</v>
      </c>
      <c r="O34" s="32">
        <f t="shared" si="42"/>
        <v>40.481849999999895</v>
      </c>
      <c r="P34" s="33">
        <f t="shared" si="55"/>
        <v>1.345758524907172</v>
      </c>
      <c r="Q34" s="33">
        <f t="shared" si="56"/>
        <v>1.0356247824758931</v>
      </c>
      <c r="R34" s="108">
        <v>14216</v>
      </c>
      <c r="S34" s="34">
        <v>14170.343000000001</v>
      </c>
      <c r="T34" s="163">
        <f t="shared" si="57"/>
        <v>99.678833708497478</v>
      </c>
      <c r="U34" s="172">
        <f t="shared" si="28"/>
        <v>3.28046507599554</v>
      </c>
      <c r="V34" s="54">
        <f t="shared" si="46"/>
        <v>13034.003430000001</v>
      </c>
      <c r="W34" s="163">
        <f t="shared" si="47"/>
        <v>12993.521580000001</v>
      </c>
      <c r="X34" s="33">
        <f t="shared" si="48"/>
        <v>12.470165938162305</v>
      </c>
      <c r="Y34" s="80">
        <f t="shared" si="49"/>
        <v>12.041200779639107</v>
      </c>
      <c r="Z34" s="54">
        <v>11413.633</v>
      </c>
      <c r="AA34" s="34">
        <v>12320.07706</v>
      </c>
      <c r="AB34" s="163">
        <f t="shared" si="60"/>
        <v>107.94176630701197</v>
      </c>
      <c r="AC34" s="157">
        <f t="shared" si="17"/>
        <v>2.5683481426432389</v>
      </c>
      <c r="AD34" s="163">
        <f t="shared" si="29"/>
        <v>11143.255639999999</v>
      </c>
      <c r="AE34" s="163">
        <f t="shared" si="50"/>
        <v>-1850.2659400000011</v>
      </c>
      <c r="AF34" s="33">
        <f t="shared" si="30"/>
        <v>10.468943588739233</v>
      </c>
      <c r="AG34" s="80">
        <f t="shared" si="51"/>
        <v>0.86942687696409315</v>
      </c>
      <c r="AH34" s="54">
        <v>19840.23461</v>
      </c>
      <c r="AI34" s="34">
        <v>17259.838329999999</v>
      </c>
      <c r="AJ34" s="163">
        <f t="shared" si="59"/>
        <v>86.994124158696124</v>
      </c>
      <c r="AK34" s="157">
        <f t="shared" si="23"/>
        <v>3.7917337487383427</v>
      </c>
      <c r="AL34" s="163">
        <f t="shared" si="31"/>
        <v>3089.4953299999979</v>
      </c>
      <c r="AM34" s="163">
        <f t="shared" si="32"/>
        <v>4939.7612699999991</v>
      </c>
      <c r="AN34" s="33">
        <f t="shared" si="33"/>
        <v>1.2180254444087908</v>
      </c>
      <c r="AO34" s="80">
        <f t="shared" si="34"/>
        <v>1.4009521406353931</v>
      </c>
    </row>
    <row r="35" spans="1:41" ht="30.75" hidden="1" customHeight="1" x14ac:dyDescent="0.2">
      <c r="A35" s="161" t="s">
        <v>46</v>
      </c>
      <c r="B35" s="54">
        <v>0</v>
      </c>
      <c r="C35" s="163">
        <v>0</v>
      </c>
      <c r="D35" s="163" t="s">
        <v>47</v>
      </c>
      <c r="E35" s="30">
        <f t="shared" si="36"/>
        <v>0</v>
      </c>
      <c r="F35" s="163">
        <v>0</v>
      </c>
      <c r="G35" s="163">
        <v>0</v>
      </c>
      <c r="H35" s="163" t="s">
        <v>47</v>
      </c>
      <c r="I35" s="30" t="s">
        <v>47</v>
      </c>
      <c r="J35" s="163">
        <v>102.65125</v>
      </c>
      <c r="K35" s="163">
        <v>102.65125</v>
      </c>
      <c r="L35" s="163">
        <f t="shared" si="54"/>
        <v>100</v>
      </c>
      <c r="M35" s="157">
        <f t="shared" si="40"/>
        <v>2.8206323233804408E-2</v>
      </c>
      <c r="N35" s="32">
        <f t="shared" si="41"/>
        <v>102.65125</v>
      </c>
      <c r="O35" s="32">
        <f t="shared" si="42"/>
        <v>102.65125</v>
      </c>
      <c r="P35" s="33" t="s">
        <v>47</v>
      </c>
      <c r="Q35" s="33" t="s">
        <v>47</v>
      </c>
      <c r="R35" s="108">
        <v>0</v>
      </c>
      <c r="S35" s="34">
        <v>0</v>
      </c>
      <c r="T35" s="163"/>
      <c r="U35" s="172">
        <f t="shared" si="28"/>
        <v>0</v>
      </c>
      <c r="V35" s="54">
        <f t="shared" si="46"/>
        <v>0</v>
      </c>
      <c r="W35" s="163">
        <f t="shared" si="47"/>
        <v>-102.65125</v>
      </c>
      <c r="X35" s="33"/>
      <c r="Y35" s="80">
        <f t="shared" si="49"/>
        <v>0</v>
      </c>
      <c r="Z35" s="54"/>
      <c r="AA35" s="34"/>
      <c r="AB35" s="163"/>
      <c r="AC35" s="157">
        <f t="shared" si="17"/>
        <v>0</v>
      </c>
      <c r="AD35" s="163">
        <f t="shared" si="29"/>
        <v>-102.65125</v>
      </c>
      <c r="AE35" s="163">
        <f t="shared" si="50"/>
        <v>0</v>
      </c>
      <c r="AF35" s="33">
        <f t="shared" si="30"/>
        <v>0</v>
      </c>
      <c r="AG35" s="80"/>
      <c r="AH35" s="54"/>
      <c r="AI35" s="34"/>
      <c r="AJ35" s="163"/>
      <c r="AK35" s="157">
        <f t="shared" si="23"/>
        <v>0</v>
      </c>
      <c r="AL35" s="163">
        <f t="shared" si="31"/>
        <v>0</v>
      </c>
      <c r="AM35" s="163">
        <f t="shared" si="32"/>
        <v>0</v>
      </c>
      <c r="AN35" s="33"/>
      <c r="AO35" s="80"/>
    </row>
    <row r="36" spans="1:41" ht="20.25" customHeight="1" x14ac:dyDescent="0.2">
      <c r="A36" s="161" t="s">
        <v>48</v>
      </c>
      <c r="B36" s="54">
        <v>0</v>
      </c>
      <c r="C36" s="163">
        <v>0</v>
      </c>
      <c r="D36" s="163" t="s">
        <v>47</v>
      </c>
      <c r="E36" s="30">
        <f t="shared" si="36"/>
        <v>0</v>
      </c>
      <c r="F36" s="163">
        <v>500</v>
      </c>
      <c r="G36" s="163">
        <v>500</v>
      </c>
      <c r="H36" s="163">
        <f t="shared" ref="H36:H39" si="61">G36/F36*100</f>
        <v>100</v>
      </c>
      <c r="I36" s="30">
        <f t="shared" ref="I36:I39" si="62">G36/G$39*100</f>
        <v>0.14795263148550361</v>
      </c>
      <c r="J36" s="163">
        <v>500</v>
      </c>
      <c r="K36" s="163">
        <v>500</v>
      </c>
      <c r="L36" s="163">
        <f t="shared" si="54"/>
        <v>100</v>
      </c>
      <c r="M36" s="157">
        <f t="shared" si="40"/>
        <v>0.13738908797410848</v>
      </c>
      <c r="N36" s="32">
        <f t="shared" si="41"/>
        <v>500</v>
      </c>
      <c r="O36" s="32">
        <f t="shared" si="42"/>
        <v>0</v>
      </c>
      <c r="P36" s="33" t="s">
        <v>47</v>
      </c>
      <c r="Q36" s="33">
        <f t="shared" ref="Q36:Q40" si="63">K36/G36</f>
        <v>1</v>
      </c>
      <c r="R36" s="108">
        <v>675</v>
      </c>
      <c r="S36" s="34">
        <v>675.1</v>
      </c>
      <c r="T36" s="163">
        <f t="shared" ref="T36:T40" si="64">S36/R36*100</f>
        <v>100.01481481481483</v>
      </c>
      <c r="U36" s="172">
        <f t="shared" si="28"/>
        <v>0.15628711124385553</v>
      </c>
      <c r="V36" s="54">
        <f t="shared" si="46"/>
        <v>175.10000000000002</v>
      </c>
      <c r="W36" s="163">
        <f t="shared" si="47"/>
        <v>175.10000000000002</v>
      </c>
      <c r="X36" s="33">
        <f t="shared" ref="X36:X40" si="65">S36/G36</f>
        <v>1.3502000000000001</v>
      </c>
      <c r="Y36" s="80">
        <f t="shared" si="49"/>
        <v>1.3502000000000001</v>
      </c>
      <c r="Z36" s="54">
        <v>175</v>
      </c>
      <c r="AA36" s="34">
        <v>40</v>
      </c>
      <c r="AB36" s="163">
        <f t="shared" ref="AB36:AB40" si="66">AA36/Z36*100</f>
        <v>22.857142857142858</v>
      </c>
      <c r="AC36" s="157">
        <f t="shared" si="17"/>
        <v>8.3387405131806498E-3</v>
      </c>
      <c r="AD36" s="163">
        <f t="shared" si="29"/>
        <v>-460</v>
      </c>
      <c r="AE36" s="163">
        <f t="shared" si="50"/>
        <v>-635.1</v>
      </c>
      <c r="AF36" s="33">
        <f t="shared" si="30"/>
        <v>0.08</v>
      </c>
      <c r="AG36" s="80">
        <f t="shared" ref="AG36:AG40" si="67">AA36/S36</f>
        <v>5.9250481410161454E-2</v>
      </c>
      <c r="AH36" s="54">
        <v>153</v>
      </c>
      <c r="AI36" s="34">
        <v>152.965</v>
      </c>
      <c r="AJ36" s="163">
        <f t="shared" ref="AJ36:AJ40" si="68">AI36/AH36*100</f>
        <v>99.977124183006538</v>
      </c>
      <c r="AK36" s="157">
        <f t="shared" si="23"/>
        <v>3.3604170664080647E-2</v>
      </c>
      <c r="AL36" s="163">
        <f t="shared" si="31"/>
        <v>-522.13499999999999</v>
      </c>
      <c r="AM36" s="163">
        <f t="shared" si="32"/>
        <v>112.965</v>
      </c>
      <c r="AN36" s="33">
        <f t="shared" ref="AN36:AN40" si="69">AI36/S36</f>
        <v>0.22658124722263367</v>
      </c>
      <c r="AO36" s="80">
        <f t="shared" ref="AO36:AO40" si="70">AI36/AA36</f>
        <v>3.824125</v>
      </c>
    </row>
    <row r="37" spans="1:41" ht="27.75" customHeight="1" x14ac:dyDescent="0.2">
      <c r="A37" s="162" t="s">
        <v>49</v>
      </c>
      <c r="B37" s="110">
        <v>-3256.2225100000001</v>
      </c>
      <c r="C37" s="164">
        <v>-3256.2225100000001</v>
      </c>
      <c r="D37" s="164">
        <f t="shared" ref="D37:D39" si="71">C37/B37*100</f>
        <v>100</v>
      </c>
      <c r="E37" s="112">
        <f t="shared" si="36"/>
        <v>-0.97277332285741602</v>
      </c>
      <c r="F37" s="164">
        <v>-2633.6018800000002</v>
      </c>
      <c r="G37" s="164">
        <v>-2633.6018800000002</v>
      </c>
      <c r="H37" s="164">
        <f t="shared" si="61"/>
        <v>100</v>
      </c>
      <c r="I37" s="112">
        <f t="shared" si="62"/>
        <v>-0.77929665686233895</v>
      </c>
      <c r="J37" s="164">
        <v>-884.08920000000001</v>
      </c>
      <c r="K37" s="164">
        <v>-884.08920000000001</v>
      </c>
      <c r="L37" s="164">
        <f t="shared" si="54"/>
        <v>100</v>
      </c>
      <c r="M37" s="158">
        <f t="shared" si="40"/>
        <v>-0.24292841775151838</v>
      </c>
      <c r="N37" s="114">
        <f t="shared" si="41"/>
        <v>2372.1333100000002</v>
      </c>
      <c r="O37" s="114">
        <f t="shared" si="42"/>
        <v>1749.5126800000003</v>
      </c>
      <c r="P37" s="115">
        <f t="shared" ref="P37:P39" si="72">K37/C37</f>
        <v>0.27150761266618723</v>
      </c>
      <c r="Q37" s="115">
        <f t="shared" si="63"/>
        <v>0.33569584177240941</v>
      </c>
      <c r="R37" s="118">
        <v>-172.4</v>
      </c>
      <c r="S37" s="116">
        <v>-172.43899999999999</v>
      </c>
      <c r="T37" s="164">
        <f t="shared" si="64"/>
        <v>100.02262180974478</v>
      </c>
      <c r="U37" s="173">
        <f t="shared" si="28"/>
        <v>-3.9920001741637089E-2</v>
      </c>
      <c r="V37" s="110">
        <f t="shared" si="46"/>
        <v>2461.1628800000003</v>
      </c>
      <c r="W37" s="164">
        <f t="shared" si="47"/>
        <v>711.65020000000004</v>
      </c>
      <c r="X37" s="115">
        <f t="shared" si="65"/>
        <v>6.5476487281365389E-2</v>
      </c>
      <c r="Y37" s="117">
        <f t="shared" si="49"/>
        <v>0.19504706086218448</v>
      </c>
      <c r="Z37" s="110">
        <v>-239.34442000000001</v>
      </c>
      <c r="AA37" s="116">
        <v>-239.34442000000001</v>
      </c>
      <c r="AB37" s="164">
        <f t="shared" si="66"/>
        <v>100</v>
      </c>
      <c r="AC37" s="158">
        <f t="shared" si="17"/>
        <v>-4.989577529144313E-2</v>
      </c>
      <c r="AD37" s="164">
        <f t="shared" si="29"/>
        <v>644.74477999999999</v>
      </c>
      <c r="AE37" s="164">
        <f t="shared" si="50"/>
        <v>-66.905420000000021</v>
      </c>
      <c r="AF37" s="115">
        <f t="shared" si="30"/>
        <v>0.2707242889065945</v>
      </c>
      <c r="AG37" s="117">
        <f t="shared" si="67"/>
        <v>1.3879947111732267</v>
      </c>
      <c r="AH37" s="110">
        <v>0</v>
      </c>
      <c r="AI37" s="116">
        <v>0</v>
      </c>
      <c r="AJ37" s="164" t="e">
        <f t="shared" si="68"/>
        <v>#DIV/0!</v>
      </c>
      <c r="AK37" s="158">
        <f t="shared" si="23"/>
        <v>0</v>
      </c>
      <c r="AL37" s="164">
        <f t="shared" si="31"/>
        <v>172.43899999999999</v>
      </c>
      <c r="AM37" s="164">
        <f t="shared" si="32"/>
        <v>239.34442000000001</v>
      </c>
      <c r="AN37" s="115">
        <f t="shared" si="69"/>
        <v>0</v>
      </c>
      <c r="AO37" s="117">
        <f t="shared" si="70"/>
        <v>0</v>
      </c>
    </row>
    <row r="38" spans="1:41" ht="23.25" customHeight="1" x14ac:dyDescent="0.2">
      <c r="A38" s="128" t="s">
        <v>50</v>
      </c>
      <c r="B38" s="129">
        <v>230138</v>
      </c>
      <c r="C38" s="130">
        <v>224531</v>
      </c>
      <c r="D38" s="130">
        <f t="shared" si="71"/>
        <v>97.563635731604521</v>
      </c>
      <c r="E38" s="131">
        <f t="shared" si="36"/>
        <v>67.07703981645237</v>
      </c>
      <c r="F38" s="130">
        <f>F31+F32+F33+F34+F35+F36+F37</f>
        <v>228652.06063999998</v>
      </c>
      <c r="G38" s="130">
        <f>G31+G32+G33+G34+G35+G36+G37</f>
        <v>219682.95693000001</v>
      </c>
      <c r="H38" s="130">
        <f t="shared" si="61"/>
        <v>96.077400883729041</v>
      </c>
      <c r="I38" s="131">
        <f t="shared" si="62"/>
        <v>65.005343140620113</v>
      </c>
      <c r="J38" s="130">
        <f>J31+J32+J33+J34+J35+J36+J37</f>
        <v>234428.22414000001</v>
      </c>
      <c r="K38" s="130">
        <f>K31+K32+K33+K34+K35+K36+K37</f>
        <v>230253.1826</v>
      </c>
      <c r="L38" s="130">
        <f t="shared" si="54"/>
        <v>98.219053377503442</v>
      </c>
      <c r="M38" s="132">
        <f t="shared" si="40"/>
        <v>63.268549521099729</v>
      </c>
      <c r="N38" s="133">
        <f t="shared" si="41"/>
        <v>5722.1826000000001</v>
      </c>
      <c r="O38" s="133">
        <f t="shared" si="42"/>
        <v>10570.225669999985</v>
      </c>
      <c r="P38" s="134">
        <f t="shared" si="72"/>
        <v>1.0254850448267723</v>
      </c>
      <c r="Q38" s="134">
        <f t="shared" si="63"/>
        <v>1.0481158202607774</v>
      </c>
      <c r="R38" s="130">
        <f>R31+R32+R33+R34+R35+R36+R37</f>
        <v>315360.19999999995</v>
      </c>
      <c r="S38" s="130">
        <f>S31+S32+S33+S34+S35+S36+S37</f>
        <v>305743.31099999993</v>
      </c>
      <c r="T38" s="130">
        <f t="shared" si="64"/>
        <v>96.950506436766588</v>
      </c>
      <c r="U38" s="170">
        <f t="shared" si="28"/>
        <v>70.780238273324997</v>
      </c>
      <c r="V38" s="129">
        <f t="shared" si="46"/>
        <v>86060.354069999914</v>
      </c>
      <c r="W38" s="130">
        <f t="shared" si="47"/>
        <v>75490.128399999929</v>
      </c>
      <c r="X38" s="134">
        <f t="shared" si="65"/>
        <v>1.3917479775066131</v>
      </c>
      <c r="Y38" s="135">
        <f t="shared" si="49"/>
        <v>1.3278570465240549</v>
      </c>
      <c r="Z38" s="136">
        <f>Z31+Z32+Z33+Z34+Z35+Z36+Z37</f>
        <v>358947.59324000002</v>
      </c>
      <c r="AA38" s="130">
        <f>AA31+AA32+AA33+AA34+AA35+AA36+AA37</f>
        <v>356976.41492000001</v>
      </c>
      <c r="AB38" s="130">
        <f t="shared" si="66"/>
        <v>99.450845093511447</v>
      </c>
      <c r="AC38" s="132">
        <f t="shared" si="17"/>
        <v>74.418342333584746</v>
      </c>
      <c r="AD38" s="130">
        <f t="shared" si="29"/>
        <v>126723.23232000001</v>
      </c>
      <c r="AE38" s="130">
        <f t="shared" si="50"/>
        <v>51233.103920000081</v>
      </c>
      <c r="AF38" s="134">
        <f t="shared" si="30"/>
        <v>1.5503647371517375</v>
      </c>
      <c r="AG38" s="135">
        <f t="shared" si="67"/>
        <v>1.1675690099398448</v>
      </c>
      <c r="AH38" s="129">
        <f>AH31+AH32+AH33+AH34+AH35+AH36+AH37</f>
        <v>334900.54555999994</v>
      </c>
      <c r="AI38" s="130">
        <f>AI31+AI32+AI33+AI34+AI35+AI36+AI37</f>
        <v>308830.05902000004</v>
      </c>
      <c r="AJ38" s="130">
        <f t="shared" si="68"/>
        <v>92.21545414433217</v>
      </c>
      <c r="AK38" s="132">
        <f t="shared" si="23"/>
        <v>67.845441829870751</v>
      </c>
      <c r="AL38" s="130">
        <f t="shared" si="31"/>
        <v>3086.7480200001155</v>
      </c>
      <c r="AM38" s="130">
        <f t="shared" si="32"/>
        <v>-48146.355899999966</v>
      </c>
      <c r="AN38" s="134">
        <f t="shared" si="69"/>
        <v>1.0100958807893596</v>
      </c>
      <c r="AO38" s="135">
        <f t="shared" si="70"/>
        <v>0.86512734766864141</v>
      </c>
    </row>
    <row r="39" spans="1:41" ht="15" customHeight="1" x14ac:dyDescent="0.2">
      <c r="A39" s="237" t="s">
        <v>51</v>
      </c>
      <c r="B39" s="239">
        <f>B30+B38</f>
        <v>338876</v>
      </c>
      <c r="C39" s="241">
        <f>C30+C38</f>
        <v>334736</v>
      </c>
      <c r="D39" s="241">
        <f t="shared" si="71"/>
        <v>98.778314191621718</v>
      </c>
      <c r="E39" s="243">
        <f t="shared" si="36"/>
        <v>100</v>
      </c>
      <c r="F39" s="241">
        <f>F30+F38</f>
        <v>346728.06063999998</v>
      </c>
      <c r="G39" s="241">
        <v>337946</v>
      </c>
      <c r="H39" s="241">
        <f t="shared" si="61"/>
        <v>97.467161837495979</v>
      </c>
      <c r="I39" s="243">
        <f t="shared" si="62"/>
        <v>100</v>
      </c>
      <c r="J39" s="241">
        <f>J30+J38</f>
        <v>374557.08574000001</v>
      </c>
      <c r="K39" s="241">
        <f>K30+K38</f>
        <v>363929.92148999998</v>
      </c>
      <c r="L39" s="241">
        <f t="shared" si="54"/>
        <v>97.162738430377232</v>
      </c>
      <c r="M39" s="253">
        <f t="shared" si="40"/>
        <v>100</v>
      </c>
      <c r="N39" s="255">
        <f t="shared" si="41"/>
        <v>29193.921489999979</v>
      </c>
      <c r="O39" s="255">
        <f t="shared" si="42"/>
        <v>25983.921489999979</v>
      </c>
      <c r="P39" s="257">
        <f t="shared" si="72"/>
        <v>1.0872147647399741</v>
      </c>
      <c r="Q39" s="257">
        <f t="shared" si="63"/>
        <v>1.0768877912151644</v>
      </c>
      <c r="R39" s="241">
        <f>R30+R38</f>
        <v>442961.19999999995</v>
      </c>
      <c r="S39" s="241">
        <f>S30+S38</f>
        <v>431961.40399999992</v>
      </c>
      <c r="T39" s="241">
        <f t="shared" si="64"/>
        <v>97.516758578403696</v>
      </c>
      <c r="U39" s="251">
        <f t="shared" si="28"/>
        <v>100</v>
      </c>
      <c r="V39" s="239">
        <f t="shared" si="46"/>
        <v>94015.403999999922</v>
      </c>
      <c r="W39" s="241">
        <f t="shared" si="47"/>
        <v>68031.482509999943</v>
      </c>
      <c r="X39" s="257">
        <f t="shared" si="65"/>
        <v>1.2781965284394545</v>
      </c>
      <c r="Y39" s="259">
        <f t="shared" si="49"/>
        <v>1.1869356667115081</v>
      </c>
      <c r="Z39" s="261">
        <f>Z30+Z38</f>
        <v>478766.24164000002</v>
      </c>
      <c r="AA39" s="241">
        <f>AA30+AA38</f>
        <v>479688.74840000004</v>
      </c>
      <c r="AB39" s="241">
        <f t="shared" si="66"/>
        <v>100.19268417022052</v>
      </c>
      <c r="AC39" s="253">
        <f t="shared" si="17"/>
        <v>100</v>
      </c>
      <c r="AD39" s="241">
        <f t="shared" si="29"/>
        <v>115758.82691000006</v>
      </c>
      <c r="AE39" s="241">
        <f t="shared" si="50"/>
        <v>47727.344400000118</v>
      </c>
      <c r="AF39" s="257">
        <f t="shared" si="30"/>
        <v>1.3180799930823519</v>
      </c>
      <c r="AG39" s="259">
        <f t="shared" si="67"/>
        <v>1.1104898353372334</v>
      </c>
      <c r="AH39" s="239">
        <f>AH30+AH38</f>
        <v>481193.55817999993</v>
      </c>
      <c r="AI39" s="241">
        <f>AI30+AI38</f>
        <v>455196.47406000004</v>
      </c>
      <c r="AJ39" s="241">
        <f t="shared" si="68"/>
        <v>94.597374865464189</v>
      </c>
      <c r="AK39" s="253">
        <f t="shared" si="23"/>
        <v>100</v>
      </c>
      <c r="AL39" s="241">
        <f t="shared" si="31"/>
        <v>23235.070060000115</v>
      </c>
      <c r="AM39" s="241">
        <f t="shared" si="32"/>
        <v>-24492.274340000004</v>
      </c>
      <c r="AN39" s="257">
        <f t="shared" si="69"/>
        <v>1.0537896901085175</v>
      </c>
      <c r="AO39" s="259">
        <f t="shared" si="70"/>
        <v>0.94894131992527675</v>
      </c>
    </row>
    <row r="40" spans="1:41" ht="13.5" customHeight="1" x14ac:dyDescent="0.2">
      <c r="A40" s="238"/>
      <c r="B40" s="240"/>
      <c r="C40" s="242"/>
      <c r="D40" s="242"/>
      <c r="E40" s="244">
        <f t="shared" si="36"/>
        <v>0</v>
      </c>
      <c r="F40" s="242"/>
      <c r="G40" s="242"/>
      <c r="H40" s="242"/>
      <c r="I40" s="244"/>
      <c r="J40" s="242"/>
      <c r="K40" s="242"/>
      <c r="L40" s="242" t="e">
        <f t="shared" si="54"/>
        <v>#DIV/0!</v>
      </c>
      <c r="M40" s="254">
        <f t="shared" si="40"/>
        <v>0</v>
      </c>
      <c r="N40" s="256">
        <f t="shared" si="41"/>
        <v>0</v>
      </c>
      <c r="O40" s="256">
        <f t="shared" si="42"/>
        <v>0</v>
      </c>
      <c r="P40" s="258"/>
      <c r="Q40" s="258" t="e">
        <f t="shared" si="63"/>
        <v>#DIV/0!</v>
      </c>
      <c r="R40" s="242"/>
      <c r="S40" s="242"/>
      <c r="T40" s="242" t="e">
        <f t="shared" si="64"/>
        <v>#DIV/0!</v>
      </c>
      <c r="U40" s="252">
        <f t="shared" si="28"/>
        <v>0</v>
      </c>
      <c r="V40" s="240">
        <f t="shared" si="46"/>
        <v>0</v>
      </c>
      <c r="W40" s="242">
        <f t="shared" si="47"/>
        <v>0</v>
      </c>
      <c r="X40" s="258" t="e">
        <f t="shared" si="65"/>
        <v>#DIV/0!</v>
      </c>
      <c r="Y40" s="260" t="e">
        <f t="shared" si="49"/>
        <v>#DIV/0!</v>
      </c>
      <c r="Z40" s="262"/>
      <c r="AA40" s="242"/>
      <c r="AB40" s="242" t="e">
        <f t="shared" si="66"/>
        <v>#DIV/0!</v>
      </c>
      <c r="AC40" s="254">
        <f t="shared" si="17"/>
        <v>0</v>
      </c>
      <c r="AD40" s="242">
        <f t="shared" si="29"/>
        <v>0</v>
      </c>
      <c r="AE40" s="242">
        <f t="shared" si="50"/>
        <v>0</v>
      </c>
      <c r="AF40" s="258" t="e">
        <f t="shared" si="30"/>
        <v>#DIV/0!</v>
      </c>
      <c r="AG40" s="260" t="e">
        <f t="shared" si="67"/>
        <v>#DIV/0!</v>
      </c>
      <c r="AH40" s="240"/>
      <c r="AI40" s="242"/>
      <c r="AJ40" s="242" t="e">
        <f t="shared" si="68"/>
        <v>#DIV/0!</v>
      </c>
      <c r="AK40" s="254">
        <f t="shared" si="23"/>
        <v>0</v>
      </c>
      <c r="AL40" s="242">
        <f t="shared" si="31"/>
        <v>0</v>
      </c>
      <c r="AM40" s="242">
        <f t="shared" si="32"/>
        <v>0</v>
      </c>
      <c r="AN40" s="258" t="e">
        <f t="shared" si="69"/>
        <v>#DIV/0!</v>
      </c>
      <c r="AO40" s="260" t="e">
        <f t="shared" si="70"/>
        <v>#DIV/0!</v>
      </c>
    </row>
  </sheetData>
  <sheetProtection selectLockedCells="1" selectUnlockedCells="1"/>
  <mergeCells count="97">
    <mergeCell ref="AN39:AN40"/>
    <mergeCell ref="AO39:AO40"/>
    <mergeCell ref="AH39:AH40"/>
    <mergeCell ref="AI39:AI40"/>
    <mergeCell ref="AJ39:AJ40"/>
    <mergeCell ref="AK39:AK40"/>
    <mergeCell ref="AL39:AL40"/>
    <mergeCell ref="AM39:AM40"/>
    <mergeCell ref="AG39:AG40"/>
    <mergeCell ref="V39:V40"/>
    <mergeCell ref="W39:W40"/>
    <mergeCell ref="X39:X40"/>
    <mergeCell ref="Y39:Y40"/>
    <mergeCell ref="Z39:Z40"/>
    <mergeCell ref="AA39:AA40"/>
    <mergeCell ref="AB39:AB40"/>
    <mergeCell ref="AC39:AC40"/>
    <mergeCell ref="AD39:AD40"/>
    <mergeCell ref="AE39:AE40"/>
    <mergeCell ref="AF39:AF40"/>
    <mergeCell ref="U39:U40"/>
    <mergeCell ref="J39:J40"/>
    <mergeCell ref="K39:K40"/>
    <mergeCell ref="L39:L40"/>
    <mergeCell ref="M39:M40"/>
    <mergeCell ref="N39:N40"/>
    <mergeCell ref="O39:O40"/>
    <mergeCell ref="P39:P40"/>
    <mergeCell ref="Q39:Q40"/>
    <mergeCell ref="R39:R40"/>
    <mergeCell ref="S39:S40"/>
    <mergeCell ref="T39:T40"/>
    <mergeCell ref="AK28:AK29"/>
    <mergeCell ref="A39:A40"/>
    <mergeCell ref="B39:B40"/>
    <mergeCell ref="C39:C40"/>
    <mergeCell ref="D39:D40"/>
    <mergeCell ref="E39:E40"/>
    <mergeCell ref="F39:F40"/>
    <mergeCell ref="G39:G40"/>
    <mergeCell ref="H39:H40"/>
    <mergeCell ref="I39:I40"/>
    <mergeCell ref="A28:A29"/>
    <mergeCell ref="F28:F29"/>
    <mergeCell ref="G28:G29"/>
    <mergeCell ref="M28:M29"/>
    <mergeCell ref="U28:U29"/>
    <mergeCell ref="AC28:AC29"/>
    <mergeCell ref="AN9:AO9"/>
    <mergeCell ref="Z9:Z10"/>
    <mergeCell ref="AA9:AA10"/>
    <mergeCell ref="AB9:AB10"/>
    <mergeCell ref="AC9:AC10"/>
    <mergeCell ref="AD9:AE10"/>
    <mergeCell ref="AF9:AG10"/>
    <mergeCell ref="AH9:AH10"/>
    <mergeCell ref="AI9:AI10"/>
    <mergeCell ref="AJ9:AJ10"/>
    <mergeCell ref="AK9:AK10"/>
    <mergeCell ref="AL9:AM9"/>
    <mergeCell ref="X9:Y9"/>
    <mergeCell ref="J9:J10"/>
    <mergeCell ref="K9:K10"/>
    <mergeCell ref="L9:L10"/>
    <mergeCell ref="M9:M10"/>
    <mergeCell ref="N9:O9"/>
    <mergeCell ref="P9:Q9"/>
    <mergeCell ref="R9:R10"/>
    <mergeCell ref="S9:S10"/>
    <mergeCell ref="T9:T10"/>
    <mergeCell ref="U9:U10"/>
    <mergeCell ref="V9:W9"/>
    <mergeCell ref="I9:I10"/>
    <mergeCell ref="A5:AO5"/>
    <mergeCell ref="A8:A10"/>
    <mergeCell ref="B8:E8"/>
    <mergeCell ref="F8:I8"/>
    <mergeCell ref="J8:Q8"/>
    <mergeCell ref="R8:Y8"/>
    <mergeCell ref="Z8:AG8"/>
    <mergeCell ref="AH8:AO8"/>
    <mergeCell ref="B9:B10"/>
    <mergeCell ref="C9:C10"/>
    <mergeCell ref="D9:D10"/>
    <mergeCell ref="E9:E10"/>
    <mergeCell ref="F9:F10"/>
    <mergeCell ref="G9:G10"/>
    <mergeCell ref="H9:H10"/>
    <mergeCell ref="J3:Q3"/>
    <mergeCell ref="R3:Y3"/>
    <mergeCell ref="Z3:AG3"/>
    <mergeCell ref="AH3:AO3"/>
    <mergeCell ref="H1:Q1"/>
    <mergeCell ref="J2:Q2"/>
    <mergeCell ref="R2:Y2"/>
    <mergeCell ref="Z2:AG2"/>
    <mergeCell ref="AH2:AO2"/>
  </mergeCells>
  <pageMargins left="0.39374999999999999" right="0.78749999999999998" top="0.78749999999999998" bottom="0.78749999999999998" header="0.51180555555555551" footer="0.51180555555555551"/>
  <pageSetup paperSize="9" scale="74" orientation="landscape" useFirstPageNumber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40"/>
  <sheetViews>
    <sheetView topLeftCell="A5" workbookViewId="0">
      <selection activeCell="A6" sqref="A6"/>
    </sheetView>
  </sheetViews>
  <sheetFormatPr defaultColWidth="9" defaultRowHeight="12.75" x14ac:dyDescent="0.2"/>
  <cols>
    <col min="1" max="1" width="36.7109375" customWidth="1"/>
    <col min="2" max="2" width="9.28515625" hidden="1" customWidth="1"/>
    <col min="3" max="3" width="8" hidden="1" customWidth="1"/>
    <col min="4" max="5" width="7.140625" hidden="1" customWidth="1"/>
    <col min="6" max="7" width="8.85546875" hidden="1" customWidth="1"/>
    <col min="8" max="8" width="6.85546875" hidden="1" customWidth="1"/>
    <col min="9" max="9" width="7.7109375" hidden="1" customWidth="1"/>
    <col min="10" max="10" width="9.42578125" hidden="1" customWidth="1"/>
    <col min="11" max="11" width="9" hidden="1" customWidth="1"/>
    <col min="12" max="15" width="7.28515625" hidden="1" customWidth="1"/>
    <col min="16" max="16" width="6" hidden="1" customWidth="1"/>
    <col min="17" max="17" width="6.140625" hidden="1" customWidth="1"/>
    <col min="18" max="18" width="9.42578125" customWidth="1"/>
    <col min="19" max="19" width="9" customWidth="1"/>
    <col min="20" max="21" width="7.28515625" customWidth="1"/>
    <col min="22" max="23" width="7.28515625" hidden="1" customWidth="1"/>
    <col min="24" max="24" width="6" hidden="1" customWidth="1"/>
    <col min="25" max="25" width="6.7109375" hidden="1" customWidth="1"/>
    <col min="26" max="26" width="9.42578125" customWidth="1"/>
    <col min="27" max="27" width="9" customWidth="1"/>
    <col min="28" max="29" width="7.28515625" customWidth="1"/>
    <col min="30" max="30" width="7.28515625" hidden="1" customWidth="1"/>
    <col min="31" max="31" width="7.85546875" customWidth="1"/>
    <col min="32" max="32" width="6" hidden="1" customWidth="1"/>
    <col min="33" max="33" width="6.7109375" customWidth="1"/>
    <col min="34" max="34" width="9.42578125" customWidth="1"/>
    <col min="35" max="35" width="9" customWidth="1"/>
    <col min="36" max="37" width="7.28515625" customWidth="1"/>
    <col min="38" max="38" width="8.7109375" customWidth="1"/>
    <col min="39" max="40" width="8.28515625" customWidth="1"/>
    <col min="41" max="41" width="7.28515625" customWidth="1"/>
  </cols>
  <sheetData>
    <row r="1" spans="1:44" ht="12.75" hidden="1" customHeight="1" x14ac:dyDescent="0.2">
      <c r="H1" s="218"/>
      <c r="I1" s="218"/>
      <c r="J1" s="218"/>
      <c r="K1" s="218"/>
      <c r="L1" s="218"/>
      <c r="M1" s="218"/>
      <c r="N1" s="218"/>
      <c r="O1" s="218"/>
      <c r="P1" s="218"/>
      <c r="Q1" s="218"/>
      <c r="Y1" s="1"/>
      <c r="AG1" s="1"/>
      <c r="AO1" s="1"/>
    </row>
    <row r="2" spans="1:44" ht="12.75" hidden="1" customHeight="1" x14ac:dyDescent="0.2">
      <c r="H2" s="2"/>
      <c r="I2" s="2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8"/>
    </row>
    <row r="3" spans="1:44" ht="12.75" hidden="1" customHeight="1" x14ac:dyDescent="0.2">
      <c r="H3" s="2"/>
      <c r="I3" s="2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  <c r="AF3" s="218"/>
      <c r="AG3" s="218"/>
      <c r="AH3" s="218"/>
      <c r="AI3" s="218"/>
      <c r="AJ3" s="218"/>
      <c r="AK3" s="218"/>
      <c r="AL3" s="218"/>
      <c r="AM3" s="218"/>
      <c r="AN3" s="218"/>
      <c r="AO3" s="218"/>
    </row>
    <row r="4" spans="1:44" hidden="1" x14ac:dyDescent="0.2">
      <c r="H4" s="2"/>
      <c r="I4" s="2"/>
      <c r="J4" s="2"/>
      <c r="K4" s="2"/>
      <c r="L4" s="2"/>
      <c r="M4" s="2"/>
      <c r="N4" s="2"/>
      <c r="O4" s="2"/>
      <c r="R4" s="2"/>
      <c r="S4" s="2"/>
      <c r="T4" s="2"/>
      <c r="U4" s="2"/>
      <c r="V4" s="2"/>
      <c r="W4" s="2"/>
      <c r="Z4" s="2"/>
      <c r="AA4" s="2"/>
      <c r="AB4" s="2"/>
      <c r="AC4" s="2"/>
      <c r="AD4" s="2"/>
      <c r="AE4" s="2"/>
      <c r="AH4" s="2"/>
      <c r="AI4" s="2"/>
      <c r="AJ4" s="2"/>
      <c r="AK4" s="2"/>
      <c r="AL4" s="2"/>
      <c r="AM4" s="2"/>
    </row>
    <row r="5" spans="1:44" ht="15" x14ac:dyDescent="0.2">
      <c r="A5" s="220" t="s">
        <v>60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20"/>
      <c r="T5" s="220"/>
      <c r="U5" s="220"/>
      <c r="V5" s="220"/>
      <c r="W5" s="220"/>
      <c r="X5" s="220"/>
      <c r="Y5" s="220"/>
      <c r="Z5" s="220"/>
      <c r="AA5" s="220"/>
      <c r="AB5" s="220"/>
      <c r="AC5" s="220"/>
      <c r="AD5" s="220"/>
      <c r="AE5" s="220"/>
      <c r="AF5" s="220"/>
      <c r="AG5" s="220"/>
      <c r="AH5" s="220"/>
      <c r="AI5" s="220"/>
      <c r="AJ5" s="220"/>
      <c r="AK5" s="220"/>
      <c r="AL5" s="220"/>
      <c r="AM5" s="220"/>
      <c r="AN5" s="220"/>
      <c r="AO5" s="220"/>
    </row>
    <row r="6" spans="1:44" ht="6" customHeight="1" x14ac:dyDescent="0.2">
      <c r="A6" s="75"/>
      <c r="G6" s="3"/>
      <c r="H6" s="3"/>
      <c r="I6" s="3"/>
      <c r="J6" s="3"/>
      <c r="K6" s="3"/>
      <c r="L6" s="3"/>
      <c r="M6" s="3"/>
      <c r="N6" s="3"/>
      <c r="O6" s="3"/>
      <c r="R6" s="3"/>
      <c r="S6" s="3"/>
      <c r="T6" s="3"/>
      <c r="U6" s="3"/>
      <c r="V6" s="3"/>
      <c r="W6" s="3"/>
      <c r="Z6" s="3"/>
      <c r="AA6" s="3"/>
      <c r="AB6" s="3"/>
      <c r="AC6" s="3"/>
      <c r="AD6" s="3"/>
      <c r="AE6" s="3"/>
      <c r="AH6" s="3"/>
      <c r="AI6" s="3"/>
      <c r="AJ6" s="3"/>
      <c r="AK6" s="3"/>
      <c r="AL6" s="3"/>
      <c r="AM6" s="3"/>
    </row>
    <row r="7" spans="1:44" ht="4.5" hidden="1" customHeight="1" x14ac:dyDescent="0.2">
      <c r="A7" s="75"/>
      <c r="M7" s="3"/>
      <c r="N7" s="3"/>
      <c r="O7" s="3"/>
      <c r="U7" s="3"/>
      <c r="V7" s="3"/>
      <c r="W7" s="3"/>
      <c r="AC7" s="3"/>
      <c r="AD7" s="3"/>
      <c r="AE7" s="3"/>
      <c r="AK7" s="3"/>
      <c r="AL7" s="3"/>
      <c r="AM7" s="3"/>
    </row>
    <row r="8" spans="1:44" ht="18" customHeight="1" x14ac:dyDescent="0.2">
      <c r="A8" s="221" t="s">
        <v>1</v>
      </c>
      <c r="B8" s="223" t="s">
        <v>2</v>
      </c>
      <c r="C8" s="224"/>
      <c r="D8" s="224"/>
      <c r="E8" s="224"/>
      <c r="F8" s="224" t="s">
        <v>3</v>
      </c>
      <c r="G8" s="224"/>
      <c r="H8" s="224"/>
      <c r="I8" s="224"/>
      <c r="J8" s="224" t="s">
        <v>4</v>
      </c>
      <c r="K8" s="224"/>
      <c r="L8" s="224"/>
      <c r="M8" s="224"/>
      <c r="N8" s="224"/>
      <c r="O8" s="224"/>
      <c r="P8" s="224"/>
      <c r="Q8" s="224"/>
      <c r="R8" s="224" t="s">
        <v>6</v>
      </c>
      <c r="S8" s="224"/>
      <c r="T8" s="224"/>
      <c r="U8" s="224"/>
      <c r="V8" s="224"/>
      <c r="W8" s="224"/>
      <c r="X8" s="224"/>
      <c r="Y8" s="225"/>
      <c r="Z8" s="226" t="s">
        <v>7</v>
      </c>
      <c r="AA8" s="224"/>
      <c r="AB8" s="224"/>
      <c r="AC8" s="224"/>
      <c r="AD8" s="224"/>
      <c r="AE8" s="224"/>
      <c r="AF8" s="224"/>
      <c r="AG8" s="225"/>
      <c r="AH8" s="223" t="s">
        <v>56</v>
      </c>
      <c r="AI8" s="224"/>
      <c r="AJ8" s="224"/>
      <c r="AK8" s="224"/>
      <c r="AL8" s="224"/>
      <c r="AM8" s="224"/>
      <c r="AN8" s="224"/>
      <c r="AO8" s="225"/>
    </row>
    <row r="9" spans="1:44" ht="37.5" customHeight="1" x14ac:dyDescent="0.2">
      <c r="A9" s="222"/>
      <c r="B9" s="227" t="s">
        <v>8</v>
      </c>
      <c r="C9" s="219" t="s">
        <v>9</v>
      </c>
      <c r="D9" s="219" t="s">
        <v>10</v>
      </c>
      <c r="E9" s="219" t="s">
        <v>11</v>
      </c>
      <c r="F9" s="219" t="s">
        <v>8</v>
      </c>
      <c r="G9" s="219" t="s">
        <v>9</v>
      </c>
      <c r="H9" s="219" t="s">
        <v>10</v>
      </c>
      <c r="I9" s="219" t="s">
        <v>11</v>
      </c>
      <c r="J9" s="219" t="s">
        <v>8</v>
      </c>
      <c r="K9" s="219" t="s">
        <v>9</v>
      </c>
      <c r="L9" s="219" t="s">
        <v>10</v>
      </c>
      <c r="M9" s="219" t="s">
        <v>11</v>
      </c>
      <c r="N9" s="230" t="s">
        <v>12</v>
      </c>
      <c r="O9" s="230"/>
      <c r="P9" s="228" t="s">
        <v>13</v>
      </c>
      <c r="Q9" s="228"/>
      <c r="R9" s="219" t="s">
        <v>8</v>
      </c>
      <c r="S9" s="231" t="s">
        <v>9</v>
      </c>
      <c r="T9" s="219" t="s">
        <v>10</v>
      </c>
      <c r="U9" s="219" t="s">
        <v>11</v>
      </c>
      <c r="V9" s="230" t="s">
        <v>12</v>
      </c>
      <c r="W9" s="230"/>
      <c r="X9" s="228" t="s">
        <v>13</v>
      </c>
      <c r="Y9" s="229"/>
      <c r="Z9" s="233" t="s">
        <v>8</v>
      </c>
      <c r="AA9" s="231" t="s">
        <v>9</v>
      </c>
      <c r="AB9" s="219" t="s">
        <v>10</v>
      </c>
      <c r="AC9" s="219" t="s">
        <v>11</v>
      </c>
      <c r="AD9" s="219" t="s">
        <v>57</v>
      </c>
      <c r="AE9" s="219"/>
      <c r="AF9" s="219" t="s">
        <v>58</v>
      </c>
      <c r="AG9" s="234"/>
      <c r="AH9" s="227" t="s">
        <v>8</v>
      </c>
      <c r="AI9" s="231" t="s">
        <v>9</v>
      </c>
      <c r="AJ9" s="219" t="s">
        <v>10</v>
      </c>
      <c r="AK9" s="219" t="s">
        <v>11</v>
      </c>
      <c r="AL9" s="230" t="s">
        <v>12</v>
      </c>
      <c r="AM9" s="230"/>
      <c r="AN9" s="230" t="s">
        <v>13</v>
      </c>
      <c r="AO9" s="232"/>
    </row>
    <row r="10" spans="1:44" ht="56.25" customHeight="1" x14ac:dyDescent="0.2">
      <c r="A10" s="222"/>
      <c r="B10" s="227"/>
      <c r="C10" s="219"/>
      <c r="D10" s="219"/>
      <c r="E10" s="219"/>
      <c r="F10" s="219"/>
      <c r="G10" s="219"/>
      <c r="H10" s="219"/>
      <c r="I10" s="219"/>
      <c r="J10" s="219"/>
      <c r="K10" s="219"/>
      <c r="L10" s="219"/>
      <c r="M10" s="219"/>
      <c r="N10" s="47" t="s">
        <v>16</v>
      </c>
      <c r="O10" s="47" t="s">
        <v>17</v>
      </c>
      <c r="P10" s="47" t="s">
        <v>18</v>
      </c>
      <c r="Q10" s="47" t="s">
        <v>19</v>
      </c>
      <c r="R10" s="219"/>
      <c r="S10" s="231"/>
      <c r="T10" s="219"/>
      <c r="U10" s="219"/>
      <c r="V10" s="47" t="s">
        <v>20</v>
      </c>
      <c r="W10" s="47" t="s">
        <v>21</v>
      </c>
      <c r="X10" s="47" t="s">
        <v>22</v>
      </c>
      <c r="Y10" s="76" t="s">
        <v>23</v>
      </c>
      <c r="Z10" s="233"/>
      <c r="AA10" s="231"/>
      <c r="AB10" s="219"/>
      <c r="AC10" s="219"/>
      <c r="AD10" s="219"/>
      <c r="AE10" s="219"/>
      <c r="AF10" s="219"/>
      <c r="AG10" s="234"/>
      <c r="AH10" s="227"/>
      <c r="AI10" s="231"/>
      <c r="AJ10" s="219"/>
      <c r="AK10" s="219"/>
      <c r="AL10" s="47" t="s">
        <v>52</v>
      </c>
      <c r="AM10" s="47" t="s">
        <v>53</v>
      </c>
      <c r="AN10" s="47" t="s">
        <v>54</v>
      </c>
      <c r="AO10" s="76" t="s">
        <v>55</v>
      </c>
      <c r="AR10" s="20"/>
    </row>
    <row r="11" spans="1:44" hidden="1" x14ac:dyDescent="0.2">
      <c r="A11" s="77"/>
      <c r="B11" s="74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2"/>
      <c r="Q11" s="72"/>
      <c r="R11" s="71"/>
      <c r="S11" s="73"/>
      <c r="T11" s="71"/>
      <c r="U11" s="71"/>
      <c r="V11" s="71"/>
      <c r="W11" s="71"/>
      <c r="X11" s="72"/>
      <c r="Y11" s="78"/>
      <c r="Z11" s="104"/>
      <c r="AA11" s="73"/>
      <c r="AB11" s="71"/>
      <c r="AC11" s="71"/>
      <c r="AD11" s="71"/>
      <c r="AE11" s="71"/>
      <c r="AF11" s="72"/>
      <c r="AG11" s="78"/>
      <c r="AH11" s="74"/>
      <c r="AI11" s="73"/>
      <c r="AJ11" s="71"/>
      <c r="AK11" s="71"/>
      <c r="AL11" s="71"/>
      <c r="AM11" s="71"/>
      <c r="AN11" s="72"/>
      <c r="AO11" s="78"/>
    </row>
    <row r="12" spans="1:44" ht="3" hidden="1" customHeight="1" x14ac:dyDescent="0.2">
      <c r="A12" s="77"/>
      <c r="B12" s="74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2"/>
      <c r="Q12" s="72"/>
      <c r="R12" s="71"/>
      <c r="S12" s="73"/>
      <c r="T12" s="71"/>
      <c r="U12" s="71"/>
      <c r="V12" s="71"/>
      <c r="W12" s="71"/>
      <c r="X12" s="72"/>
      <c r="Y12" s="78"/>
      <c r="Z12" s="104"/>
      <c r="AA12" s="73"/>
      <c r="AB12" s="71"/>
      <c r="AC12" s="71"/>
      <c r="AD12" s="71"/>
      <c r="AE12" s="71"/>
      <c r="AF12" s="72"/>
      <c r="AG12" s="78"/>
      <c r="AH12" s="74"/>
      <c r="AI12" s="73"/>
      <c r="AJ12" s="71"/>
      <c r="AK12" s="71"/>
      <c r="AL12" s="71"/>
      <c r="AM12" s="71"/>
      <c r="AN12" s="72"/>
      <c r="AO12" s="78"/>
    </row>
    <row r="13" spans="1:44" hidden="1" x14ac:dyDescent="0.2">
      <c r="A13" s="84"/>
      <c r="B13" s="85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7"/>
      <c r="Q13" s="87"/>
      <c r="R13" s="86"/>
      <c r="S13" s="88"/>
      <c r="T13" s="86"/>
      <c r="U13" s="86"/>
      <c r="V13" s="86"/>
      <c r="W13" s="86"/>
      <c r="X13" s="87"/>
      <c r="Y13" s="89"/>
      <c r="Z13" s="105"/>
      <c r="AA13" s="88"/>
      <c r="AB13" s="86"/>
      <c r="AC13" s="86"/>
      <c r="AD13" s="86"/>
      <c r="AE13" s="86"/>
      <c r="AF13" s="87"/>
      <c r="AG13" s="89"/>
      <c r="AH13" s="85"/>
      <c r="AI13" s="88"/>
      <c r="AJ13" s="86"/>
      <c r="AK13" s="86"/>
      <c r="AL13" s="86"/>
      <c r="AM13" s="86"/>
      <c r="AN13" s="87"/>
      <c r="AO13" s="89"/>
    </row>
    <row r="14" spans="1:44" x14ac:dyDescent="0.2">
      <c r="A14" s="98">
        <v>1</v>
      </c>
      <c r="B14" s="99">
        <v>2</v>
      </c>
      <c r="C14" s="100">
        <v>3</v>
      </c>
      <c r="D14" s="100">
        <v>4</v>
      </c>
      <c r="E14" s="100">
        <v>5</v>
      </c>
      <c r="F14" s="100">
        <v>2</v>
      </c>
      <c r="G14" s="100">
        <v>3</v>
      </c>
      <c r="H14" s="100">
        <v>4</v>
      </c>
      <c r="I14" s="100">
        <v>5</v>
      </c>
      <c r="J14" s="100">
        <v>6</v>
      </c>
      <c r="K14" s="100">
        <v>7</v>
      </c>
      <c r="L14" s="100">
        <v>8</v>
      </c>
      <c r="M14" s="100">
        <v>9</v>
      </c>
      <c r="N14" s="100">
        <v>14</v>
      </c>
      <c r="O14" s="100">
        <v>10</v>
      </c>
      <c r="P14" s="100">
        <v>16</v>
      </c>
      <c r="Q14" s="100">
        <v>11</v>
      </c>
      <c r="R14" s="100">
        <v>2</v>
      </c>
      <c r="S14" s="101">
        <v>3</v>
      </c>
      <c r="T14" s="100">
        <v>4</v>
      </c>
      <c r="U14" s="100">
        <v>5</v>
      </c>
      <c r="V14" s="100">
        <v>16</v>
      </c>
      <c r="W14" s="100">
        <v>17</v>
      </c>
      <c r="X14" s="100">
        <v>18</v>
      </c>
      <c r="Y14" s="102">
        <v>19</v>
      </c>
      <c r="Z14" s="106">
        <v>6</v>
      </c>
      <c r="AA14" s="101">
        <v>7</v>
      </c>
      <c r="AB14" s="100">
        <v>8</v>
      </c>
      <c r="AC14" s="100">
        <v>9</v>
      </c>
      <c r="AD14" s="100">
        <v>24</v>
      </c>
      <c r="AE14" s="100">
        <v>10</v>
      </c>
      <c r="AF14" s="100">
        <v>26</v>
      </c>
      <c r="AG14" s="102">
        <v>11</v>
      </c>
      <c r="AH14" s="99">
        <v>12</v>
      </c>
      <c r="AI14" s="101">
        <v>13</v>
      </c>
      <c r="AJ14" s="100">
        <v>14</v>
      </c>
      <c r="AK14" s="100">
        <v>15</v>
      </c>
      <c r="AL14" s="100">
        <v>16</v>
      </c>
      <c r="AM14" s="100">
        <v>17</v>
      </c>
      <c r="AN14" s="100">
        <v>18</v>
      </c>
      <c r="AO14" s="102">
        <v>19</v>
      </c>
    </row>
    <row r="15" spans="1:44" ht="21" customHeight="1" x14ac:dyDescent="0.2">
      <c r="A15" s="90" t="s">
        <v>28</v>
      </c>
      <c r="B15" s="91">
        <f>B16+B19+B20</f>
        <v>74884</v>
      </c>
      <c r="C15" s="92">
        <f>C16+C19+C20</f>
        <v>75835</v>
      </c>
      <c r="D15" s="92">
        <f t="shared" ref="D15:D16" si="0">C15/B15*100</f>
        <v>101.26996421131349</v>
      </c>
      <c r="E15" s="93">
        <f t="shared" ref="E15:E16" si="1">C15/C$39*100</f>
        <v>22.655167057024041</v>
      </c>
      <c r="F15" s="92">
        <f>F16+F19+F20</f>
        <v>65662</v>
      </c>
      <c r="G15" s="92">
        <f>G16+G19+G20</f>
        <v>64664</v>
      </c>
      <c r="H15" s="92">
        <f t="shared" ref="H15:H16" si="2">G15/F15*100</f>
        <v>98.480095032134258</v>
      </c>
      <c r="I15" s="93">
        <f t="shared" ref="I15:I16" si="3">G15/G$39*100</f>
        <v>19.134417924757212</v>
      </c>
      <c r="J15" s="92">
        <f>J16+J19+J20</f>
        <v>77476</v>
      </c>
      <c r="K15" s="92">
        <f>K16+K19+K20</f>
        <v>69865.689370000007</v>
      </c>
      <c r="L15" s="92">
        <f t="shared" ref="L15:L16" si="4">K15/J15*100</f>
        <v>90.177202449790911</v>
      </c>
      <c r="M15" s="94">
        <f t="shared" ref="M15:M16" si="5">K15/K$39*100</f>
        <v>19.197566686453332</v>
      </c>
      <c r="N15" s="95">
        <f t="shared" ref="N15:N16" si="6">K15-C15</f>
        <v>-5969.3106299999927</v>
      </c>
      <c r="O15" s="95">
        <f t="shared" ref="O15:O16" si="7">K15-G15</f>
        <v>5201.6893700000073</v>
      </c>
      <c r="P15" s="96">
        <f t="shared" ref="P15:P16" si="8">K15/C15</f>
        <v>0.92128554585613509</v>
      </c>
      <c r="Q15" s="96">
        <f t="shared" ref="Q15:Q16" si="9">K15/G15</f>
        <v>1.0804418126005197</v>
      </c>
      <c r="R15" s="92">
        <f>R16+R19+R20+R18</f>
        <v>69811</v>
      </c>
      <c r="S15" s="92">
        <f>S16+S19+S20+S18</f>
        <v>71121.997340000002</v>
      </c>
      <c r="T15" s="92">
        <f t="shared" ref="T15:T16" si="10">S15/R15*100</f>
        <v>101.87792373694691</v>
      </c>
      <c r="U15" s="94">
        <f t="shared" ref="U15:U16" si="11">S15/S$39*100</f>
        <v>15.10300752330706</v>
      </c>
      <c r="V15" s="92">
        <f t="shared" ref="V15:V16" si="12">S15-G15</f>
        <v>6457.9973400000017</v>
      </c>
      <c r="W15" s="92">
        <f t="shared" ref="W15:W16" si="13">S15-K15</f>
        <v>1256.3079699999944</v>
      </c>
      <c r="X15" s="96">
        <f t="shared" ref="X15:X16" si="14">S15/G15</f>
        <v>1.0998700566002722</v>
      </c>
      <c r="Y15" s="97">
        <f t="shared" ref="Y15:Y16" si="15">S15/K15</f>
        <v>1.0179817587334856</v>
      </c>
      <c r="Z15" s="107">
        <f>Z16+Z19+Z20+Z18</f>
        <v>83696</v>
      </c>
      <c r="AA15" s="92">
        <f>AA16+AA19+AA20+AA18</f>
        <v>81656.948999999993</v>
      </c>
      <c r="AB15" s="92">
        <f t="shared" ref="AB15:AB20" si="16">AA15/Z15*100</f>
        <v>97.563741397438335</v>
      </c>
      <c r="AC15" s="94">
        <f t="shared" ref="AC15:AC40" si="17">AA15/AA$39*100</f>
        <v>18.903760438745127</v>
      </c>
      <c r="AD15" s="92">
        <f t="shared" ref="AD15:AD16" si="18">AA15-K15</f>
        <v>11791.259629999986</v>
      </c>
      <c r="AE15" s="92">
        <f t="shared" ref="AE15:AE16" si="19">AA15-S15</f>
        <v>10534.951659999992</v>
      </c>
      <c r="AF15" s="96">
        <f t="shared" ref="AF15:AF16" si="20">AA15/K15</f>
        <v>1.1687703898197432</v>
      </c>
      <c r="AG15" s="97">
        <f t="shared" ref="AG15:AG16" si="21">AA15/S15</f>
        <v>1.1481250816064328</v>
      </c>
      <c r="AH15" s="91">
        <f>AH16+AH19+AH20+AH18</f>
        <v>86320.69</v>
      </c>
      <c r="AI15" s="92">
        <f>AI16+AI19+AI20+AI18</f>
        <v>88653.491580000002</v>
      </c>
      <c r="AJ15" s="92">
        <f t="shared" ref="AJ15:AJ20" si="22">AI15/AH15*100</f>
        <v>102.70248254503062</v>
      </c>
      <c r="AK15" s="94">
        <f t="shared" ref="AK15:AK40" si="23">AI15/AI$39*100</f>
        <v>18.48146154682664</v>
      </c>
      <c r="AL15" s="92">
        <f t="shared" ref="AL15:AL16" si="24">AI15-S15</f>
        <v>17531.49424</v>
      </c>
      <c r="AM15" s="92">
        <f t="shared" ref="AM15:AM16" si="25">AI15-AA15</f>
        <v>6996.5425800000085</v>
      </c>
      <c r="AN15" s="96">
        <f t="shared" ref="AN15:AN16" si="26">AI15/S15</f>
        <v>1.2464989018262573</v>
      </c>
      <c r="AO15" s="97">
        <f t="shared" ref="AO15:AO16" si="27">AI15/AA15</f>
        <v>1.0856821454350445</v>
      </c>
    </row>
    <row r="16" spans="1:44" ht="22.5" customHeight="1" x14ac:dyDescent="0.2">
      <c r="A16" s="79" t="s">
        <v>29</v>
      </c>
      <c r="B16" s="54">
        <v>62980</v>
      </c>
      <c r="C16" s="45">
        <v>64012</v>
      </c>
      <c r="D16" s="45">
        <f t="shared" si="0"/>
        <v>101.63861543347095</v>
      </c>
      <c r="E16" s="30">
        <f t="shared" si="1"/>
        <v>19.123129869509107</v>
      </c>
      <c r="F16" s="45">
        <v>53155</v>
      </c>
      <c r="G16" s="45">
        <v>52188</v>
      </c>
      <c r="H16" s="45">
        <f t="shared" si="2"/>
        <v>98.180792023327996</v>
      </c>
      <c r="I16" s="30">
        <f t="shared" si="3"/>
        <v>15.442703863930923</v>
      </c>
      <c r="J16" s="45">
        <v>63779</v>
      </c>
      <c r="K16" s="45">
        <v>56128.118410000003</v>
      </c>
      <c r="L16" s="45">
        <f t="shared" si="4"/>
        <v>88.004074083946122</v>
      </c>
      <c r="M16" s="46">
        <f t="shared" si="5"/>
        <v>15.422781996105336</v>
      </c>
      <c r="N16" s="32">
        <f t="shared" si="6"/>
        <v>-7883.8815899999972</v>
      </c>
      <c r="O16" s="32">
        <f t="shared" si="7"/>
        <v>3940.1184100000028</v>
      </c>
      <c r="P16" s="33">
        <f t="shared" si="8"/>
        <v>0.87683744313566214</v>
      </c>
      <c r="Q16" s="33">
        <f t="shared" si="9"/>
        <v>1.0754985515827393</v>
      </c>
      <c r="R16" s="45">
        <v>59559</v>
      </c>
      <c r="S16" s="34">
        <v>60919</v>
      </c>
      <c r="T16" s="45">
        <f t="shared" si="10"/>
        <v>102.2834500243456</v>
      </c>
      <c r="U16" s="46">
        <f t="shared" si="11"/>
        <v>12.936364974593989</v>
      </c>
      <c r="V16" s="45">
        <f t="shared" si="12"/>
        <v>8731</v>
      </c>
      <c r="W16" s="45">
        <f t="shared" si="13"/>
        <v>4790.8815899999972</v>
      </c>
      <c r="X16" s="33">
        <f t="shared" si="14"/>
        <v>1.1672989959377635</v>
      </c>
      <c r="Y16" s="80">
        <f t="shared" si="15"/>
        <v>1.0853561766493571</v>
      </c>
      <c r="Z16" s="108">
        <v>72876</v>
      </c>
      <c r="AA16" s="34">
        <v>71024.34</v>
      </c>
      <c r="AB16" s="45">
        <f t="shared" si="16"/>
        <v>97.459163510620769</v>
      </c>
      <c r="AC16" s="46">
        <f t="shared" si="17"/>
        <v>16.442288441121931</v>
      </c>
      <c r="AD16" s="45">
        <f t="shared" si="18"/>
        <v>14896.221589999994</v>
      </c>
      <c r="AE16" s="45">
        <f t="shared" si="19"/>
        <v>10105.339999999997</v>
      </c>
      <c r="AF16" s="33">
        <f t="shared" si="20"/>
        <v>1.265396774593214</v>
      </c>
      <c r="AG16" s="80">
        <f t="shared" si="21"/>
        <v>1.1658815804592984</v>
      </c>
      <c r="AH16" s="54">
        <v>75675</v>
      </c>
      <c r="AI16" s="34">
        <v>78262.479300000006</v>
      </c>
      <c r="AJ16" s="45">
        <f t="shared" si="22"/>
        <v>103.41919960356789</v>
      </c>
      <c r="AK16" s="46">
        <f t="shared" si="23"/>
        <v>16.315262670021802</v>
      </c>
      <c r="AL16" s="45">
        <f t="shared" si="24"/>
        <v>17343.479300000006</v>
      </c>
      <c r="AM16" s="45">
        <f t="shared" si="25"/>
        <v>7238.1393000000098</v>
      </c>
      <c r="AN16" s="33">
        <f t="shared" si="26"/>
        <v>1.2846973735616147</v>
      </c>
      <c r="AO16" s="80">
        <f t="shared" si="27"/>
        <v>1.101910687237643</v>
      </c>
    </row>
    <row r="17" spans="1:42" ht="16.5" hidden="1" customHeight="1" x14ac:dyDescent="0.2">
      <c r="A17" s="81" t="s">
        <v>30</v>
      </c>
      <c r="B17" s="54"/>
      <c r="C17" s="45"/>
      <c r="D17" s="45"/>
      <c r="E17" s="30"/>
      <c r="F17" s="45"/>
      <c r="G17" s="45"/>
      <c r="H17" s="45"/>
      <c r="I17" s="30"/>
      <c r="J17" s="45"/>
      <c r="K17" s="45"/>
      <c r="L17" s="45"/>
      <c r="M17" s="46"/>
      <c r="N17" s="32"/>
      <c r="O17" s="32"/>
      <c r="P17" s="33"/>
      <c r="Q17" s="33"/>
      <c r="R17" s="45">
        <f>R16</f>
        <v>59559</v>
      </c>
      <c r="S17" s="34">
        <f>S16</f>
        <v>60919</v>
      </c>
      <c r="T17" s="45"/>
      <c r="U17" s="46"/>
      <c r="V17" s="45"/>
      <c r="W17" s="45"/>
      <c r="X17" s="33"/>
      <c r="Y17" s="80"/>
      <c r="Z17" s="108">
        <f>Z16</f>
        <v>72876</v>
      </c>
      <c r="AA17" s="34">
        <f>AA16</f>
        <v>71024.34</v>
      </c>
      <c r="AB17" s="45">
        <f t="shared" si="16"/>
        <v>97.459163510620769</v>
      </c>
      <c r="AC17" s="46">
        <f t="shared" si="17"/>
        <v>16.442288441121931</v>
      </c>
      <c r="AD17" s="45"/>
      <c r="AE17" s="45" t="str">
        <f>AA16-S17&amp;" *"</f>
        <v>10105,34 *</v>
      </c>
      <c r="AF17" s="33"/>
      <c r="AG17" s="80">
        <f>AA16/S17</f>
        <v>1.1658815804592984</v>
      </c>
      <c r="AH17" s="54"/>
      <c r="AI17" s="34"/>
      <c r="AJ17" s="45" t="e">
        <f t="shared" si="22"/>
        <v>#DIV/0!</v>
      </c>
      <c r="AK17" s="46">
        <f t="shared" si="23"/>
        <v>0</v>
      </c>
      <c r="AL17" s="37">
        <f>AI16-S17</f>
        <v>17343.479300000006</v>
      </c>
      <c r="AM17" s="45"/>
      <c r="AN17" s="33">
        <f>AI16/S17</f>
        <v>1.2846973735616147</v>
      </c>
      <c r="AO17" s="80"/>
    </row>
    <row r="18" spans="1:42" ht="16.5" customHeight="1" x14ac:dyDescent="0.2">
      <c r="A18" s="82" t="s">
        <v>59</v>
      </c>
      <c r="B18" s="54"/>
      <c r="C18" s="45"/>
      <c r="D18" s="45"/>
      <c r="E18" s="30"/>
      <c r="F18" s="45"/>
      <c r="G18" s="45"/>
      <c r="H18" s="45"/>
      <c r="I18" s="30"/>
      <c r="J18" s="45"/>
      <c r="K18" s="45"/>
      <c r="L18" s="45"/>
      <c r="M18" s="46"/>
      <c r="N18" s="32"/>
      <c r="O18" s="32"/>
      <c r="P18" s="33"/>
      <c r="Q18" s="33"/>
      <c r="R18" s="45"/>
      <c r="S18" s="34"/>
      <c r="T18" s="45"/>
      <c r="U18" s="46">
        <f t="shared" ref="U18" si="28">S18/S$39*100</f>
        <v>0</v>
      </c>
      <c r="V18" s="45"/>
      <c r="W18" s="45"/>
      <c r="X18" s="33"/>
      <c r="Y18" s="80"/>
      <c r="Z18" s="108"/>
      <c r="AA18" s="34"/>
      <c r="AB18" s="45"/>
      <c r="AC18" s="46"/>
      <c r="AD18" s="45">
        <f t="shared" ref="AD18" si="29">AA18-K18</f>
        <v>0</v>
      </c>
      <c r="AE18" s="45"/>
      <c r="AF18" s="33" t="e">
        <f t="shared" ref="AF18" si="30">AA18/K18</f>
        <v>#DIV/0!</v>
      </c>
      <c r="AG18" s="80"/>
      <c r="AH18" s="54">
        <v>200.69</v>
      </c>
      <c r="AI18" s="34">
        <v>197.01304999999999</v>
      </c>
      <c r="AJ18" s="45">
        <f t="shared" ref="AJ18" si="31">AI18/AH18*100</f>
        <v>98.167845931536206</v>
      </c>
      <c r="AK18" s="46">
        <f t="shared" ref="AK18" si="32">AI18/AI$39*100</f>
        <v>4.1071017541507125E-2</v>
      </c>
      <c r="AL18" s="37">
        <f t="shared" ref="AL18" si="33">AI18-S18</f>
        <v>197.01304999999999</v>
      </c>
      <c r="AM18" s="45">
        <f t="shared" ref="AM18" si="34">AI18-AA18</f>
        <v>197.01304999999999</v>
      </c>
      <c r="AN18" s="33" t="e">
        <f t="shared" ref="AN18" si="35">AI18/S18</f>
        <v>#DIV/0!</v>
      </c>
      <c r="AO18" s="80" t="e">
        <f t="shared" ref="AO18" si="36">AI18/AA18</f>
        <v>#DIV/0!</v>
      </c>
    </row>
    <row r="19" spans="1:42" ht="21" customHeight="1" x14ac:dyDescent="0.2">
      <c r="A19" s="79" t="s">
        <v>31</v>
      </c>
      <c r="B19" s="54">
        <v>9853</v>
      </c>
      <c r="C19" s="45">
        <v>9741</v>
      </c>
      <c r="D19" s="45">
        <f t="shared" ref="D19:D20" si="37">C19/B19*100</f>
        <v>98.863290368415718</v>
      </c>
      <c r="E19" s="30">
        <f t="shared" ref="E19:E40" si="38">C19/C$39*100</f>
        <v>2.9100544907031214</v>
      </c>
      <c r="F19" s="45">
        <v>10422</v>
      </c>
      <c r="G19" s="45">
        <v>10412</v>
      </c>
      <c r="H19" s="45">
        <f t="shared" ref="H19:H20" si="39">G19/F19*100</f>
        <v>99.904049126847056</v>
      </c>
      <c r="I19" s="30">
        <f t="shared" ref="I19:I34" si="40">G19/G$39*100</f>
        <v>3.0809655980541271</v>
      </c>
      <c r="J19" s="45">
        <v>10766</v>
      </c>
      <c r="K19" s="45">
        <v>10779.78116</v>
      </c>
      <c r="L19" s="45">
        <f t="shared" ref="L19:L20" si="41">K19/J19*100</f>
        <v>100.12800631618057</v>
      </c>
      <c r="M19" s="46">
        <f t="shared" ref="M19:M40" si="42">K19/K$39*100</f>
        <v>2.9620486042657546</v>
      </c>
      <c r="N19" s="32">
        <f t="shared" ref="N19:N40" si="43">K19-C19</f>
        <v>1038.7811600000005</v>
      </c>
      <c r="O19" s="32">
        <f t="shared" ref="O19:O40" si="44">K19-G19</f>
        <v>367.78116000000045</v>
      </c>
      <c r="P19" s="33">
        <f t="shared" ref="P19:P20" si="45">K19/C19</f>
        <v>1.1066400944461554</v>
      </c>
      <c r="Q19" s="33">
        <f t="shared" ref="Q19:Q20" si="46">K19/G19</f>
        <v>1.0353228159815597</v>
      </c>
      <c r="R19" s="45">
        <v>8362</v>
      </c>
      <c r="S19" s="34">
        <v>8310.0202599999993</v>
      </c>
      <c r="T19" s="45">
        <f t="shared" ref="T19:T20" si="47">S19/R19*100</f>
        <v>99.378381487682361</v>
      </c>
      <c r="U19" s="46">
        <f t="shared" ref="U19:U40" si="48">S19/S$39*100</f>
        <v>1.7646621748490687</v>
      </c>
      <c r="V19" s="45">
        <f t="shared" ref="V19:V40" si="49">S19-G19</f>
        <v>-2101.9797400000007</v>
      </c>
      <c r="W19" s="45">
        <f t="shared" ref="W19:W40" si="50">S19-K19</f>
        <v>-2469.7609000000011</v>
      </c>
      <c r="X19" s="33">
        <f t="shared" ref="X19:X34" si="51">S19/G19</f>
        <v>0.7981195024971186</v>
      </c>
      <c r="Y19" s="80">
        <f t="shared" ref="Y19:Y40" si="52">S19/K19</f>
        <v>0.77088951405020911</v>
      </c>
      <c r="Z19" s="108">
        <v>8685</v>
      </c>
      <c r="AA19" s="34">
        <v>8577.9359999999997</v>
      </c>
      <c r="AB19" s="45">
        <f t="shared" si="16"/>
        <v>98.767253886010366</v>
      </c>
      <c r="AC19" s="46">
        <f t="shared" si="17"/>
        <v>1.9858107508142098</v>
      </c>
      <c r="AD19" s="45">
        <f t="shared" ref="AD19:AD40" si="53">AA19-K19</f>
        <v>-2201.8451600000008</v>
      </c>
      <c r="AE19" s="45">
        <f t="shared" ref="AE19:AE40" si="54">AA19-S19</f>
        <v>267.91574000000037</v>
      </c>
      <c r="AF19" s="33">
        <f t="shared" ref="AF19:AF40" si="55">AA19/K19</f>
        <v>0.79574305569668902</v>
      </c>
      <c r="AG19" s="80">
        <f t="shared" ref="AG19:AG34" si="56">AA19/S19</f>
        <v>1.0322400826493292</v>
      </c>
      <c r="AH19" s="54">
        <v>7545</v>
      </c>
      <c r="AI19" s="34">
        <v>7331.9638199999999</v>
      </c>
      <c r="AJ19" s="45">
        <f t="shared" si="22"/>
        <v>97.176458846918493</v>
      </c>
      <c r="AK19" s="46">
        <f t="shared" si="23"/>
        <v>1.528483593675219</v>
      </c>
      <c r="AL19" s="45">
        <f t="shared" ref="AL19:AL40" si="57">AI19-S19</f>
        <v>-978.05643999999938</v>
      </c>
      <c r="AM19" s="45">
        <f t="shared" ref="AM19:AM40" si="58">AI19-AA19</f>
        <v>-1245.9721799999998</v>
      </c>
      <c r="AN19" s="33">
        <f t="shared" ref="AN19:AN34" si="59">AI19/S19</f>
        <v>0.88230396444304227</v>
      </c>
      <c r="AO19" s="80">
        <f t="shared" ref="AO19:AO34" si="60">AI19/AA19</f>
        <v>0.85474685518754168</v>
      </c>
    </row>
    <row r="20" spans="1:42" ht="18.75" customHeight="1" x14ac:dyDescent="0.2">
      <c r="A20" s="79" t="s">
        <v>32</v>
      </c>
      <c r="B20" s="54">
        <v>2051</v>
      </c>
      <c r="C20" s="45">
        <v>2082</v>
      </c>
      <c r="D20" s="45">
        <f t="shared" si="37"/>
        <v>101.51145782545099</v>
      </c>
      <c r="E20" s="30">
        <f t="shared" si="38"/>
        <v>0.62198269681181584</v>
      </c>
      <c r="F20" s="45">
        <v>2085</v>
      </c>
      <c r="G20" s="45">
        <v>2064</v>
      </c>
      <c r="H20" s="45">
        <f t="shared" si="39"/>
        <v>98.992805755395679</v>
      </c>
      <c r="I20" s="30">
        <f t="shared" si="40"/>
        <v>0.61074846277215888</v>
      </c>
      <c r="J20" s="45">
        <v>2931</v>
      </c>
      <c r="K20" s="45">
        <v>2957.7898</v>
      </c>
      <c r="L20" s="45">
        <f t="shared" si="41"/>
        <v>100.91401569430229</v>
      </c>
      <c r="M20" s="46">
        <f t="shared" si="42"/>
        <v>0.81273608608224157</v>
      </c>
      <c r="N20" s="32">
        <f t="shared" si="43"/>
        <v>875.78980000000001</v>
      </c>
      <c r="O20" s="32">
        <f t="shared" si="44"/>
        <v>893.78980000000001</v>
      </c>
      <c r="P20" s="33">
        <f t="shared" si="45"/>
        <v>1.4206483189241115</v>
      </c>
      <c r="Q20" s="33">
        <f t="shared" si="46"/>
        <v>1.4330376937984497</v>
      </c>
      <c r="R20" s="45">
        <v>1890</v>
      </c>
      <c r="S20" s="34">
        <v>1892.9770799999999</v>
      </c>
      <c r="T20" s="45">
        <f t="shared" si="47"/>
        <v>100.15751746031745</v>
      </c>
      <c r="U20" s="46">
        <f t="shared" si="48"/>
        <v>0.40198037386400298</v>
      </c>
      <c r="V20" s="45">
        <f t="shared" si="49"/>
        <v>-171.02292000000011</v>
      </c>
      <c r="W20" s="45">
        <f t="shared" si="50"/>
        <v>-1064.8127200000001</v>
      </c>
      <c r="X20" s="33">
        <f t="shared" si="51"/>
        <v>0.91714005813953481</v>
      </c>
      <c r="Y20" s="80">
        <f t="shared" si="52"/>
        <v>0.63999716274631813</v>
      </c>
      <c r="Z20" s="108">
        <v>2135</v>
      </c>
      <c r="AA20" s="34">
        <v>2054.6729999999998</v>
      </c>
      <c r="AB20" s="45">
        <f t="shared" si="16"/>
        <v>96.237611241217792</v>
      </c>
      <c r="AC20" s="46">
        <f t="shared" si="17"/>
        <v>0.4756612468089858</v>
      </c>
      <c r="AD20" s="45">
        <f t="shared" si="53"/>
        <v>-903.11680000000024</v>
      </c>
      <c r="AE20" s="45">
        <f t="shared" si="54"/>
        <v>161.69591999999989</v>
      </c>
      <c r="AF20" s="33">
        <f t="shared" si="55"/>
        <v>0.69466498261641163</v>
      </c>
      <c r="AG20" s="80">
        <f t="shared" si="56"/>
        <v>1.0854188472266129</v>
      </c>
      <c r="AH20" s="54">
        <v>2900</v>
      </c>
      <c r="AI20" s="34">
        <v>2862.03541</v>
      </c>
      <c r="AJ20" s="45">
        <f t="shared" si="22"/>
        <v>98.690876206896547</v>
      </c>
      <c r="AK20" s="46">
        <f t="shared" si="23"/>
        <v>0.59664426558811479</v>
      </c>
      <c r="AL20" s="45">
        <f t="shared" si="57"/>
        <v>969.05833000000007</v>
      </c>
      <c r="AM20" s="45">
        <f t="shared" si="58"/>
        <v>807.36241000000018</v>
      </c>
      <c r="AN20" s="33">
        <f t="shared" si="59"/>
        <v>1.5119229071701175</v>
      </c>
      <c r="AO20" s="80">
        <f t="shared" si="60"/>
        <v>1.3929396113152799</v>
      </c>
    </row>
    <row r="21" spans="1:42" ht="19.5" hidden="1" customHeight="1" x14ac:dyDescent="0.2">
      <c r="A21" s="109" t="s">
        <v>33</v>
      </c>
      <c r="B21" s="110">
        <v>0</v>
      </c>
      <c r="C21" s="111">
        <v>0</v>
      </c>
      <c r="D21" s="111"/>
      <c r="E21" s="112">
        <f t="shared" si="38"/>
        <v>0</v>
      </c>
      <c r="F21" s="111">
        <v>0</v>
      </c>
      <c r="G21" s="111">
        <v>0</v>
      </c>
      <c r="H21" s="111"/>
      <c r="I21" s="112">
        <f t="shared" si="40"/>
        <v>0</v>
      </c>
      <c r="J21" s="111">
        <v>0</v>
      </c>
      <c r="K21" s="111">
        <v>0</v>
      </c>
      <c r="L21" s="111"/>
      <c r="M21" s="113">
        <f t="shared" si="42"/>
        <v>0</v>
      </c>
      <c r="N21" s="114">
        <f t="shared" si="43"/>
        <v>0</v>
      </c>
      <c r="O21" s="114">
        <f t="shared" si="44"/>
        <v>0</v>
      </c>
      <c r="P21" s="115"/>
      <c r="Q21" s="115"/>
      <c r="R21" s="111">
        <v>0</v>
      </c>
      <c r="S21" s="116">
        <v>0</v>
      </c>
      <c r="T21" s="111"/>
      <c r="U21" s="113">
        <f t="shared" si="48"/>
        <v>0</v>
      </c>
      <c r="V21" s="111">
        <f t="shared" si="49"/>
        <v>0</v>
      </c>
      <c r="W21" s="111">
        <f t="shared" si="50"/>
        <v>0</v>
      </c>
      <c r="X21" s="115" t="e">
        <f t="shared" si="51"/>
        <v>#DIV/0!</v>
      </c>
      <c r="Y21" s="117" t="e">
        <f t="shared" si="52"/>
        <v>#DIV/0!</v>
      </c>
      <c r="Z21" s="118">
        <v>0</v>
      </c>
      <c r="AA21" s="116">
        <v>0</v>
      </c>
      <c r="AB21" s="111"/>
      <c r="AC21" s="113">
        <f t="shared" si="17"/>
        <v>0</v>
      </c>
      <c r="AD21" s="111">
        <f t="shared" si="53"/>
        <v>0</v>
      </c>
      <c r="AE21" s="111">
        <f t="shared" si="54"/>
        <v>0</v>
      </c>
      <c r="AF21" s="115" t="e">
        <f t="shared" si="55"/>
        <v>#DIV/0!</v>
      </c>
      <c r="AG21" s="117" t="e">
        <f t="shared" si="56"/>
        <v>#DIV/0!</v>
      </c>
      <c r="AH21" s="110">
        <v>0</v>
      </c>
      <c r="AI21" s="116">
        <v>0</v>
      </c>
      <c r="AJ21" s="111"/>
      <c r="AK21" s="113">
        <f t="shared" si="23"/>
        <v>0</v>
      </c>
      <c r="AL21" s="111">
        <f t="shared" si="57"/>
        <v>0</v>
      </c>
      <c r="AM21" s="111">
        <f t="shared" si="58"/>
        <v>0</v>
      </c>
      <c r="AN21" s="115" t="e">
        <f t="shared" si="59"/>
        <v>#DIV/0!</v>
      </c>
      <c r="AO21" s="117" t="e">
        <f t="shared" si="60"/>
        <v>#DIV/0!</v>
      </c>
    </row>
    <row r="22" spans="1:42" ht="21.75" customHeight="1" x14ac:dyDescent="0.2">
      <c r="A22" s="128" t="s">
        <v>34</v>
      </c>
      <c r="B22" s="129">
        <f>B23+B24+B25+B26+B27+B28</f>
        <v>33854</v>
      </c>
      <c r="C22" s="130">
        <f>C23+C24+C25+C26+C27+C28</f>
        <v>34370</v>
      </c>
      <c r="D22" s="130">
        <f t="shared" ref="D22:D34" si="61">C22/B22*100</f>
        <v>101.52419211909967</v>
      </c>
      <c r="E22" s="131">
        <f t="shared" si="38"/>
        <v>10.267793126523589</v>
      </c>
      <c r="F22" s="130">
        <f>F23+F24+F25+F26+F27+F28</f>
        <v>52414</v>
      </c>
      <c r="G22" s="130">
        <f>G23+G24+G25+G26+G27+G28</f>
        <v>53600</v>
      </c>
      <c r="H22" s="130">
        <f t="shared" ref="H22:H34" si="62">G22/F22*100</f>
        <v>102.26275422597016</v>
      </c>
      <c r="I22" s="131">
        <f t="shared" si="40"/>
        <v>15.860522095245985</v>
      </c>
      <c r="J22" s="130">
        <f>J23+J24+J25+J26+J27+J28</f>
        <v>62652.861599999997</v>
      </c>
      <c r="K22" s="130">
        <f>K23+K24+K25+K26+K27+K28</f>
        <v>63811.04952</v>
      </c>
      <c r="L22" s="130">
        <f t="shared" ref="L22:L40" si="63">K22/J22*100</f>
        <v>101.84857944301781</v>
      </c>
      <c r="M22" s="132">
        <f t="shared" si="42"/>
        <v>17.533883792446947</v>
      </c>
      <c r="N22" s="133">
        <f t="shared" si="43"/>
        <v>29441.04952</v>
      </c>
      <c r="O22" s="133">
        <f t="shared" si="44"/>
        <v>10211.04952</v>
      </c>
      <c r="P22" s="134">
        <f t="shared" ref="P22:P34" si="64">K22/C22</f>
        <v>1.8565914902531278</v>
      </c>
      <c r="Q22" s="134">
        <f t="shared" ref="Q22:Q34" si="65">K22/G22</f>
        <v>1.1905046552238807</v>
      </c>
      <c r="R22" s="130">
        <f>R23+R24+R25+R26+R27+R28</f>
        <v>42843</v>
      </c>
      <c r="S22" s="130">
        <f>S23+S24+S25+S26+S27+S28</f>
        <v>41051.144160000003</v>
      </c>
      <c r="T22" s="130">
        <f t="shared" ref="T22:T34" si="66">S22/R22*100</f>
        <v>95.817622855542339</v>
      </c>
      <c r="U22" s="132">
        <f t="shared" si="48"/>
        <v>8.7173555619500096</v>
      </c>
      <c r="V22" s="130">
        <f t="shared" si="49"/>
        <v>-12548.855839999997</v>
      </c>
      <c r="W22" s="130">
        <f t="shared" si="50"/>
        <v>-22759.905359999997</v>
      </c>
      <c r="X22" s="134">
        <f t="shared" si="51"/>
        <v>0.76587955522388063</v>
      </c>
      <c r="Y22" s="135">
        <f t="shared" si="52"/>
        <v>0.64332344427485921</v>
      </c>
      <c r="Z22" s="136">
        <f>Z23+Z24+Z25+Z26+Z27+Z28</f>
        <v>43905</v>
      </c>
      <c r="AA22" s="130">
        <f>AA23+AA24+AA25+AA26+AA27+AA28</f>
        <v>44561.144</v>
      </c>
      <c r="AB22" s="130">
        <f t="shared" ref="AB22:AB27" si="67">AA22/Z22*100</f>
        <v>101.49446304521126</v>
      </c>
      <c r="AC22" s="132">
        <f t="shared" si="17"/>
        <v>10.316001287929884</v>
      </c>
      <c r="AD22" s="130">
        <f t="shared" si="53"/>
        <v>-19249.90552</v>
      </c>
      <c r="AE22" s="130">
        <f t="shared" si="54"/>
        <v>3509.9998399999968</v>
      </c>
      <c r="AF22" s="134">
        <f t="shared" si="55"/>
        <v>0.69832958923569199</v>
      </c>
      <c r="AG22" s="135">
        <f t="shared" si="56"/>
        <v>1.0855030940506676</v>
      </c>
      <c r="AH22" s="129">
        <f>AH23+AH24+AH25+AH26+AH27+AH28</f>
        <v>33497.958400000003</v>
      </c>
      <c r="AI22" s="130">
        <f>AI23+AI24+AI25+AI26+AI27+AI28</f>
        <v>34058.841899999999</v>
      </c>
      <c r="AJ22" s="130">
        <f t="shared" ref="AJ22:AJ28" si="68">AI22/AH22*100</f>
        <v>101.67438114676266</v>
      </c>
      <c r="AK22" s="132">
        <f t="shared" si="23"/>
        <v>7.1001961195886159</v>
      </c>
      <c r="AL22" s="130">
        <f t="shared" si="57"/>
        <v>-6992.302260000004</v>
      </c>
      <c r="AM22" s="130">
        <f t="shared" si="58"/>
        <v>-10502.302100000001</v>
      </c>
      <c r="AN22" s="134">
        <f t="shared" si="59"/>
        <v>0.82966851708817257</v>
      </c>
      <c r="AO22" s="135">
        <f t="shared" si="60"/>
        <v>0.76431704491249142</v>
      </c>
    </row>
    <row r="23" spans="1:42" ht="30" customHeight="1" x14ac:dyDescent="0.2">
      <c r="A23" s="140" t="s">
        <v>35</v>
      </c>
      <c r="B23" s="141">
        <v>6403</v>
      </c>
      <c r="C23" s="142">
        <v>6653</v>
      </c>
      <c r="D23" s="142">
        <f t="shared" si="61"/>
        <v>103.90441980321725</v>
      </c>
      <c r="E23" s="143">
        <f t="shared" si="38"/>
        <v>1.98753644663257</v>
      </c>
      <c r="F23" s="142">
        <v>7900</v>
      </c>
      <c r="G23" s="142">
        <v>8184</v>
      </c>
      <c r="H23" s="142">
        <f t="shared" si="62"/>
        <v>103.59493670886076</v>
      </c>
      <c r="I23" s="143">
        <f t="shared" si="40"/>
        <v>2.4216886721547226</v>
      </c>
      <c r="J23" s="142">
        <v>12951</v>
      </c>
      <c r="K23" s="142">
        <v>13213.778899999999</v>
      </c>
      <c r="L23" s="142">
        <f t="shared" si="63"/>
        <v>102.02902401358969</v>
      </c>
      <c r="M23" s="144">
        <f t="shared" si="42"/>
        <v>3.6308580635250367</v>
      </c>
      <c r="N23" s="145">
        <f t="shared" si="43"/>
        <v>6560.7788999999993</v>
      </c>
      <c r="O23" s="145">
        <f t="shared" si="44"/>
        <v>5029.7788999999993</v>
      </c>
      <c r="P23" s="146">
        <f t="shared" si="64"/>
        <v>1.9861384187584548</v>
      </c>
      <c r="Q23" s="146">
        <f t="shared" si="65"/>
        <v>1.6145868646138806</v>
      </c>
      <c r="R23" s="142">
        <v>14232.1</v>
      </c>
      <c r="S23" s="147">
        <v>14478.02411</v>
      </c>
      <c r="T23" s="142">
        <f t="shared" si="66"/>
        <v>101.72795378053836</v>
      </c>
      <c r="U23" s="144">
        <f t="shared" si="48"/>
        <v>3.0744595938530064</v>
      </c>
      <c r="V23" s="142">
        <f t="shared" si="49"/>
        <v>6294.0241100000003</v>
      </c>
      <c r="W23" s="142">
        <f t="shared" si="50"/>
        <v>1264.245210000001</v>
      </c>
      <c r="X23" s="146">
        <f t="shared" si="51"/>
        <v>1.7690645295698926</v>
      </c>
      <c r="Y23" s="148">
        <f t="shared" si="52"/>
        <v>1.0956762800079847</v>
      </c>
      <c r="Z23" s="149">
        <v>13676</v>
      </c>
      <c r="AA23" s="147">
        <v>14101.050999999999</v>
      </c>
      <c r="AB23" s="142">
        <f t="shared" si="67"/>
        <v>103.10800672711318</v>
      </c>
      <c r="AC23" s="144">
        <f t="shared" si="17"/>
        <v>3.2644238280140425</v>
      </c>
      <c r="AD23" s="142">
        <f t="shared" si="53"/>
        <v>887.27210000000014</v>
      </c>
      <c r="AE23" s="142">
        <f t="shared" si="54"/>
        <v>-376.97311000000082</v>
      </c>
      <c r="AF23" s="146">
        <f t="shared" si="55"/>
        <v>1.0671474910178798</v>
      </c>
      <c r="AG23" s="148">
        <f t="shared" si="56"/>
        <v>0.97396239244140881</v>
      </c>
      <c r="AH23" s="141">
        <v>15050.33</v>
      </c>
      <c r="AI23" s="147">
        <v>15289.7641</v>
      </c>
      <c r="AJ23" s="142">
        <f t="shared" si="68"/>
        <v>101.5908893692032</v>
      </c>
      <c r="AK23" s="144">
        <f t="shared" si="23"/>
        <v>3.187434383441127</v>
      </c>
      <c r="AL23" s="142">
        <f t="shared" si="57"/>
        <v>811.73999000000003</v>
      </c>
      <c r="AM23" s="142">
        <f t="shared" si="58"/>
        <v>1188.7131000000008</v>
      </c>
      <c r="AN23" s="146">
        <f t="shared" si="59"/>
        <v>1.0560670422864769</v>
      </c>
      <c r="AO23" s="148">
        <f t="shared" si="60"/>
        <v>1.0842996100077931</v>
      </c>
    </row>
    <row r="24" spans="1:42" ht="30" customHeight="1" x14ac:dyDescent="0.2">
      <c r="A24" s="79" t="s">
        <v>36</v>
      </c>
      <c r="B24" s="54">
        <v>400</v>
      </c>
      <c r="C24" s="45">
        <v>383</v>
      </c>
      <c r="D24" s="45">
        <f t="shared" si="61"/>
        <v>95.75</v>
      </c>
      <c r="E24" s="30">
        <f t="shared" si="38"/>
        <v>0.11441852683906123</v>
      </c>
      <c r="F24" s="45">
        <v>555</v>
      </c>
      <c r="G24" s="45">
        <v>532</v>
      </c>
      <c r="H24" s="45">
        <f t="shared" si="62"/>
        <v>95.85585585585585</v>
      </c>
      <c r="I24" s="30">
        <f t="shared" si="40"/>
        <v>0.15742159990057583</v>
      </c>
      <c r="J24" s="45">
        <v>496.3</v>
      </c>
      <c r="K24" s="45">
        <v>495.28762999999998</v>
      </c>
      <c r="L24" s="45">
        <f t="shared" si="63"/>
        <v>99.79601652226475</v>
      </c>
      <c r="M24" s="46">
        <f t="shared" si="42"/>
        <v>0.13609423154111538</v>
      </c>
      <c r="N24" s="32">
        <f t="shared" si="43"/>
        <v>112.28762999999998</v>
      </c>
      <c r="O24" s="32">
        <f t="shared" si="44"/>
        <v>-36.712370000000021</v>
      </c>
      <c r="P24" s="33">
        <f t="shared" si="64"/>
        <v>1.2931791906005221</v>
      </c>
      <c r="Q24" s="33">
        <f t="shared" si="65"/>
        <v>0.93099178571428565</v>
      </c>
      <c r="R24" s="45">
        <v>429</v>
      </c>
      <c r="S24" s="34">
        <v>409.13587000000001</v>
      </c>
      <c r="T24" s="45">
        <f t="shared" si="66"/>
        <v>95.369666666666674</v>
      </c>
      <c r="U24" s="46">
        <f t="shared" si="48"/>
        <v>8.6881448128138E-2</v>
      </c>
      <c r="V24" s="45">
        <f t="shared" si="49"/>
        <v>-122.86412999999999</v>
      </c>
      <c r="W24" s="45">
        <f t="shared" si="50"/>
        <v>-86.151759999999967</v>
      </c>
      <c r="X24" s="33">
        <f t="shared" si="51"/>
        <v>0.76905238721804514</v>
      </c>
      <c r="Y24" s="80">
        <f t="shared" si="52"/>
        <v>0.82605711352007727</v>
      </c>
      <c r="Z24" s="108">
        <v>864</v>
      </c>
      <c r="AA24" s="34">
        <v>875.23400000000004</v>
      </c>
      <c r="AB24" s="45">
        <f t="shared" si="67"/>
        <v>101.30023148148149</v>
      </c>
      <c r="AC24" s="46">
        <f t="shared" si="17"/>
        <v>0.20261856543090598</v>
      </c>
      <c r="AD24" s="45">
        <f t="shared" si="53"/>
        <v>379.94637000000006</v>
      </c>
      <c r="AE24" s="45">
        <f t="shared" si="54"/>
        <v>466.09813000000003</v>
      </c>
      <c r="AF24" s="33">
        <f t="shared" si="55"/>
        <v>1.7671226717291528</v>
      </c>
      <c r="AG24" s="80">
        <f t="shared" si="56"/>
        <v>2.1392257784681652</v>
      </c>
      <c r="AH24" s="54">
        <v>557.1</v>
      </c>
      <c r="AI24" s="34">
        <v>556.00807999999995</v>
      </c>
      <c r="AJ24" s="45">
        <f t="shared" si="68"/>
        <v>99.803999281996042</v>
      </c>
      <c r="AK24" s="46">
        <f t="shared" si="23"/>
        <v>0.11591017755879468</v>
      </c>
      <c r="AL24" s="45">
        <f t="shared" si="57"/>
        <v>146.87220999999994</v>
      </c>
      <c r="AM24" s="45">
        <f t="shared" si="58"/>
        <v>-319.22592000000009</v>
      </c>
      <c r="AN24" s="33">
        <f t="shared" si="59"/>
        <v>1.358981504115002</v>
      </c>
      <c r="AO24" s="80">
        <f t="shared" si="60"/>
        <v>0.63526791692278861</v>
      </c>
    </row>
    <row r="25" spans="1:42" ht="26.25" customHeight="1" x14ac:dyDescent="0.2">
      <c r="A25" s="79" t="s">
        <v>37</v>
      </c>
      <c r="B25" s="54">
        <v>15642</v>
      </c>
      <c r="C25" s="45">
        <v>15854</v>
      </c>
      <c r="D25" s="45">
        <f t="shared" si="61"/>
        <v>101.35532540595831</v>
      </c>
      <c r="E25" s="30">
        <f t="shared" si="38"/>
        <v>4.7362697767793129</v>
      </c>
      <c r="F25" s="45">
        <v>15297</v>
      </c>
      <c r="G25" s="45">
        <v>15559</v>
      </c>
      <c r="H25" s="45">
        <f t="shared" si="62"/>
        <v>101.71275413479768</v>
      </c>
      <c r="I25" s="30">
        <f t="shared" si="40"/>
        <v>4.6039899865659013</v>
      </c>
      <c r="J25" s="45">
        <v>20315.911599999999</v>
      </c>
      <c r="K25" s="45">
        <v>20471.544760000001</v>
      </c>
      <c r="L25" s="45">
        <f t="shared" si="63"/>
        <v>100.76606535342476</v>
      </c>
      <c r="M25" s="46">
        <f t="shared" si="42"/>
        <v>5.6251337279950793</v>
      </c>
      <c r="N25" s="32">
        <f t="shared" si="43"/>
        <v>4617.5447600000007</v>
      </c>
      <c r="O25" s="32">
        <f t="shared" si="44"/>
        <v>4912.5447600000007</v>
      </c>
      <c r="P25" s="33">
        <f t="shared" si="64"/>
        <v>1.29125424246247</v>
      </c>
      <c r="Q25" s="33">
        <f t="shared" si="65"/>
        <v>1.3157365357670803</v>
      </c>
      <c r="R25" s="45">
        <v>19460.2</v>
      </c>
      <c r="S25" s="34">
        <v>19050.9431</v>
      </c>
      <c r="T25" s="45">
        <f t="shared" si="66"/>
        <v>97.896954296461487</v>
      </c>
      <c r="U25" s="46">
        <f t="shared" si="48"/>
        <v>4.0455351048412327</v>
      </c>
      <c r="V25" s="45">
        <f t="shared" si="49"/>
        <v>3491.9431000000004</v>
      </c>
      <c r="W25" s="45">
        <f t="shared" si="50"/>
        <v>-1420.6016600000003</v>
      </c>
      <c r="X25" s="33">
        <f t="shared" si="51"/>
        <v>1.2244323606915613</v>
      </c>
      <c r="Y25" s="80">
        <f t="shared" si="52"/>
        <v>0.93060603502791062</v>
      </c>
      <c r="Z25" s="108">
        <v>14300</v>
      </c>
      <c r="AA25" s="34">
        <v>14116.391</v>
      </c>
      <c r="AB25" s="45">
        <f t="shared" si="67"/>
        <v>98.716020979020982</v>
      </c>
      <c r="AC25" s="46">
        <f t="shared" si="17"/>
        <v>3.2679750712172426</v>
      </c>
      <c r="AD25" s="45">
        <f t="shared" si="53"/>
        <v>-6355.1537600000011</v>
      </c>
      <c r="AE25" s="45">
        <f t="shared" si="54"/>
        <v>-4934.5521000000008</v>
      </c>
      <c r="AF25" s="33">
        <f t="shared" si="55"/>
        <v>0.68956159222446478</v>
      </c>
      <c r="AG25" s="80">
        <f t="shared" si="56"/>
        <v>0.74098121683015261</v>
      </c>
      <c r="AH25" s="54">
        <v>8484.9719999999998</v>
      </c>
      <c r="AI25" s="34">
        <v>8426.5687400000006</v>
      </c>
      <c r="AJ25" s="45">
        <f t="shared" si="68"/>
        <v>99.311685884172647</v>
      </c>
      <c r="AK25" s="46">
        <f t="shared" si="23"/>
        <v>1.7566742534834905</v>
      </c>
      <c r="AL25" s="45">
        <f t="shared" si="57"/>
        <v>-10624.37436</v>
      </c>
      <c r="AM25" s="45">
        <f t="shared" si="58"/>
        <v>-5689.822259999999</v>
      </c>
      <c r="AN25" s="33">
        <f t="shared" si="59"/>
        <v>0.4423176687772481</v>
      </c>
      <c r="AO25" s="80">
        <f t="shared" si="60"/>
        <v>0.59693506222659887</v>
      </c>
    </row>
    <row r="26" spans="1:42" ht="35.25" customHeight="1" x14ac:dyDescent="0.2">
      <c r="A26" s="79" t="s">
        <v>38</v>
      </c>
      <c r="B26" s="54">
        <v>8779</v>
      </c>
      <c r="C26" s="45">
        <v>8760</v>
      </c>
      <c r="D26" s="45">
        <f t="shared" si="61"/>
        <v>99.783574439002166</v>
      </c>
      <c r="E26" s="30">
        <f t="shared" si="38"/>
        <v>2.6169877156923667</v>
      </c>
      <c r="F26" s="45">
        <v>25391</v>
      </c>
      <c r="G26" s="45">
        <v>26126</v>
      </c>
      <c r="H26" s="45">
        <f t="shared" si="62"/>
        <v>102.89472647788587</v>
      </c>
      <c r="I26" s="30">
        <f t="shared" si="40"/>
        <v>7.730820900380535</v>
      </c>
      <c r="J26" s="45">
        <v>26190</v>
      </c>
      <c r="K26" s="45">
        <v>26551.987130000001</v>
      </c>
      <c r="L26" s="45">
        <f t="shared" si="63"/>
        <v>101.3821578083238</v>
      </c>
      <c r="M26" s="46">
        <f t="shared" si="42"/>
        <v>7.2959065913819332</v>
      </c>
      <c r="N26" s="32">
        <f t="shared" si="43"/>
        <v>17791.987130000001</v>
      </c>
      <c r="O26" s="32">
        <f t="shared" si="44"/>
        <v>425.98713000000134</v>
      </c>
      <c r="P26" s="33">
        <f t="shared" si="64"/>
        <v>3.0310487591324202</v>
      </c>
      <c r="Q26" s="33">
        <f t="shared" si="65"/>
        <v>1.0163051033453265</v>
      </c>
      <c r="R26" s="45">
        <v>6318</v>
      </c>
      <c r="S26" s="34">
        <v>4705.6787100000001</v>
      </c>
      <c r="T26" s="45">
        <f t="shared" si="66"/>
        <v>74.480511396011394</v>
      </c>
      <c r="U26" s="46">
        <f t="shared" si="48"/>
        <v>0.99926750678337828</v>
      </c>
      <c r="V26" s="45">
        <f t="shared" si="49"/>
        <v>-21420.32129</v>
      </c>
      <c r="W26" s="45">
        <f t="shared" si="50"/>
        <v>-21846.308420000001</v>
      </c>
      <c r="X26" s="33">
        <f t="shared" si="51"/>
        <v>0.1801147787644492</v>
      </c>
      <c r="Y26" s="80">
        <f t="shared" si="52"/>
        <v>0.17722510511024039</v>
      </c>
      <c r="Z26" s="108">
        <v>11886</v>
      </c>
      <c r="AA26" s="34">
        <v>11783.603999999999</v>
      </c>
      <c r="AB26" s="45">
        <f t="shared" si="67"/>
        <v>99.13851590106006</v>
      </c>
      <c r="AC26" s="46">
        <f t="shared" si="17"/>
        <v>2.7279298314346625</v>
      </c>
      <c r="AD26" s="45">
        <f t="shared" si="53"/>
        <v>-14768.383130000002</v>
      </c>
      <c r="AE26" s="45">
        <f t="shared" si="54"/>
        <v>7077.9252899999992</v>
      </c>
      <c r="AF26" s="33">
        <f t="shared" si="55"/>
        <v>0.44379367699701044</v>
      </c>
      <c r="AG26" s="80">
        <f t="shared" si="56"/>
        <v>2.5041242137842428</v>
      </c>
      <c r="AH26" s="54">
        <v>7780</v>
      </c>
      <c r="AI26" s="34">
        <v>8095.3125099999997</v>
      </c>
      <c r="AJ26" s="45">
        <f t="shared" si="68"/>
        <v>104.05286002570693</v>
      </c>
      <c r="AK26" s="46">
        <f t="shared" si="23"/>
        <v>1.6876177598498785</v>
      </c>
      <c r="AL26" s="45">
        <f t="shared" si="57"/>
        <v>3389.6337999999996</v>
      </c>
      <c r="AM26" s="45">
        <f t="shared" si="58"/>
        <v>-3688.2914899999996</v>
      </c>
      <c r="AN26" s="33">
        <f t="shared" si="59"/>
        <v>1.7203283540792353</v>
      </c>
      <c r="AO26" s="80">
        <f t="shared" si="60"/>
        <v>0.68699801096506641</v>
      </c>
    </row>
    <row r="27" spans="1:42" ht="21.75" customHeight="1" x14ac:dyDescent="0.2">
      <c r="A27" s="79" t="s">
        <v>39</v>
      </c>
      <c r="B27" s="54">
        <v>1470</v>
      </c>
      <c r="C27" s="45">
        <v>1575</v>
      </c>
      <c r="D27" s="45">
        <f t="shared" si="61"/>
        <v>107.14285714285714</v>
      </c>
      <c r="E27" s="30">
        <f t="shared" si="38"/>
        <v>0.47052005162277138</v>
      </c>
      <c r="F27" s="45">
        <v>2140</v>
      </c>
      <c r="G27" s="45">
        <v>2024</v>
      </c>
      <c r="H27" s="45">
        <f t="shared" si="62"/>
        <v>94.579439252336456</v>
      </c>
      <c r="I27" s="30">
        <f t="shared" si="40"/>
        <v>0.59891225225331857</v>
      </c>
      <c r="J27" s="45">
        <v>1896.25</v>
      </c>
      <c r="K27" s="45">
        <v>2267.6200800000001</v>
      </c>
      <c r="L27" s="45">
        <f t="shared" si="63"/>
        <v>119.58444719841795</v>
      </c>
      <c r="M27" s="46">
        <f t="shared" si="42"/>
        <v>0.62309250932594995</v>
      </c>
      <c r="N27" s="32">
        <f t="shared" si="43"/>
        <v>692.62008000000014</v>
      </c>
      <c r="O27" s="32">
        <f t="shared" si="44"/>
        <v>243.62008000000014</v>
      </c>
      <c r="P27" s="33">
        <f t="shared" si="64"/>
        <v>1.4397587809523811</v>
      </c>
      <c r="Q27" s="33">
        <f t="shared" si="65"/>
        <v>1.1203656521739132</v>
      </c>
      <c r="R27" s="45">
        <v>2403.6999999999998</v>
      </c>
      <c r="S27" s="34">
        <v>2450.38949</v>
      </c>
      <c r="T27" s="45">
        <f t="shared" si="66"/>
        <v>101.94240088197364</v>
      </c>
      <c r="U27" s="46">
        <f t="shared" si="48"/>
        <v>0.52034886936012126</v>
      </c>
      <c r="V27" s="45">
        <f t="shared" si="49"/>
        <v>426.38949000000002</v>
      </c>
      <c r="W27" s="45">
        <f t="shared" si="50"/>
        <v>182.76940999999988</v>
      </c>
      <c r="X27" s="33">
        <f t="shared" si="51"/>
        <v>1.2106667440711463</v>
      </c>
      <c r="Y27" s="80">
        <f t="shared" si="52"/>
        <v>1.0805996611213637</v>
      </c>
      <c r="Z27" s="108">
        <v>3179</v>
      </c>
      <c r="AA27" s="34">
        <v>3152.1080000000002</v>
      </c>
      <c r="AB27" s="45">
        <f t="shared" si="67"/>
        <v>99.154073608052855</v>
      </c>
      <c r="AC27" s="46">
        <f t="shared" si="17"/>
        <v>0.7297198246906339</v>
      </c>
      <c r="AD27" s="45">
        <f t="shared" si="53"/>
        <v>884.48792000000003</v>
      </c>
      <c r="AE27" s="45">
        <f t="shared" si="54"/>
        <v>701.71851000000015</v>
      </c>
      <c r="AF27" s="33">
        <f t="shared" si="55"/>
        <v>1.39005119411361</v>
      </c>
      <c r="AG27" s="80">
        <f t="shared" si="56"/>
        <v>1.2863701925198838</v>
      </c>
      <c r="AH27" s="54">
        <v>1625.5563999999999</v>
      </c>
      <c r="AI27" s="34">
        <v>1625.3343199999999</v>
      </c>
      <c r="AJ27" s="45">
        <f t="shared" si="68"/>
        <v>99.986338216256286</v>
      </c>
      <c r="AK27" s="46">
        <f t="shared" si="23"/>
        <v>0.33883102854117303</v>
      </c>
      <c r="AL27" s="45">
        <f t="shared" si="57"/>
        <v>-825.05517000000009</v>
      </c>
      <c r="AM27" s="45">
        <f t="shared" si="58"/>
        <v>-1526.7736800000002</v>
      </c>
      <c r="AN27" s="33">
        <f t="shared" si="59"/>
        <v>0.66329631539514966</v>
      </c>
      <c r="AO27" s="80">
        <f t="shared" si="60"/>
        <v>0.51563408360373431</v>
      </c>
    </row>
    <row r="28" spans="1:42" ht="21.75" customHeight="1" x14ac:dyDescent="0.2">
      <c r="A28" s="245" t="s">
        <v>40</v>
      </c>
      <c r="B28" s="54">
        <v>1160</v>
      </c>
      <c r="C28" s="45">
        <v>1145</v>
      </c>
      <c r="D28" s="45">
        <f t="shared" si="61"/>
        <v>98.706896551724128</v>
      </c>
      <c r="E28" s="30">
        <f t="shared" si="38"/>
        <v>0.34206060895750678</v>
      </c>
      <c r="F28" s="247">
        <v>1131</v>
      </c>
      <c r="G28" s="247">
        <v>1175</v>
      </c>
      <c r="H28" s="45">
        <f t="shared" si="62"/>
        <v>103.89036251105217</v>
      </c>
      <c r="I28" s="30">
        <f t="shared" si="40"/>
        <v>0.34768868399093344</v>
      </c>
      <c r="J28" s="45">
        <v>803.4</v>
      </c>
      <c r="K28" s="45">
        <v>810.83101999999997</v>
      </c>
      <c r="L28" s="45">
        <f t="shared" si="63"/>
        <v>100.92494647747074</v>
      </c>
      <c r="M28" s="235">
        <f t="shared" si="42"/>
        <v>0.22279866867783221</v>
      </c>
      <c r="N28" s="32">
        <f t="shared" si="43"/>
        <v>-334.16898000000003</v>
      </c>
      <c r="O28" s="32">
        <f t="shared" si="44"/>
        <v>-364.16898000000003</v>
      </c>
      <c r="P28" s="33">
        <f t="shared" si="64"/>
        <v>0.70814936244541482</v>
      </c>
      <c r="Q28" s="33">
        <f t="shared" si="65"/>
        <v>0.69006895319148931</v>
      </c>
      <c r="R28" s="45">
        <v>0</v>
      </c>
      <c r="S28" s="34">
        <v>-43.027119999999996</v>
      </c>
      <c r="T28" s="45" t="e">
        <f t="shared" si="66"/>
        <v>#DIV/0!</v>
      </c>
      <c r="U28" s="235">
        <f t="shared" si="48"/>
        <v>-9.1369610158678321E-3</v>
      </c>
      <c r="V28" s="45">
        <f t="shared" si="49"/>
        <v>-1218.02712</v>
      </c>
      <c r="W28" s="45">
        <f t="shared" si="50"/>
        <v>-853.85813999999993</v>
      </c>
      <c r="X28" s="33">
        <f t="shared" si="51"/>
        <v>-3.6618825531914888E-2</v>
      </c>
      <c r="Y28" s="80">
        <f t="shared" si="52"/>
        <v>-5.3065458694463857E-2</v>
      </c>
      <c r="Z28" s="108">
        <v>0</v>
      </c>
      <c r="AA28" s="34">
        <v>532.75599999999997</v>
      </c>
      <c r="AB28" s="45"/>
      <c r="AC28" s="235">
        <f t="shared" si="17"/>
        <v>0.12333416714239592</v>
      </c>
      <c r="AD28" s="45">
        <f t="shared" si="53"/>
        <v>-278.07501999999999</v>
      </c>
      <c r="AE28" s="45">
        <f t="shared" si="54"/>
        <v>575.78311999999994</v>
      </c>
      <c r="AF28" s="33">
        <f t="shared" si="55"/>
        <v>0.65704935659713659</v>
      </c>
      <c r="AG28" s="80">
        <f t="shared" si="56"/>
        <v>-12.381865205014885</v>
      </c>
      <c r="AH28" s="54">
        <v>0</v>
      </c>
      <c r="AI28" s="34">
        <v>65.854150000000004</v>
      </c>
      <c r="AJ28" s="45" t="e">
        <f t="shared" si="68"/>
        <v>#DIV/0!</v>
      </c>
      <c r="AK28" s="235">
        <f t="shared" si="23"/>
        <v>1.3728516714151887E-2</v>
      </c>
      <c r="AL28" s="45">
        <f t="shared" si="57"/>
        <v>108.88127</v>
      </c>
      <c r="AM28" s="45">
        <f t="shared" si="58"/>
        <v>-466.90184999999997</v>
      </c>
      <c r="AN28" s="33">
        <f t="shared" si="59"/>
        <v>-1.5305265609225067</v>
      </c>
      <c r="AO28" s="80">
        <f t="shared" si="60"/>
        <v>0.12361033944244647</v>
      </c>
    </row>
    <row r="29" spans="1:42" ht="13.5" hidden="1" customHeight="1" x14ac:dyDescent="0.2">
      <c r="A29" s="246"/>
      <c r="B29" s="110"/>
      <c r="C29" s="111"/>
      <c r="D29" s="111" t="e">
        <f t="shared" si="61"/>
        <v>#DIV/0!</v>
      </c>
      <c r="E29" s="112">
        <f t="shared" si="38"/>
        <v>0</v>
      </c>
      <c r="F29" s="248"/>
      <c r="G29" s="248"/>
      <c r="H29" s="111" t="e">
        <f t="shared" si="62"/>
        <v>#DIV/0!</v>
      </c>
      <c r="I29" s="112">
        <f t="shared" si="40"/>
        <v>0</v>
      </c>
      <c r="J29" s="111"/>
      <c r="K29" s="111"/>
      <c r="L29" s="111" t="e">
        <f t="shared" si="63"/>
        <v>#DIV/0!</v>
      </c>
      <c r="M29" s="236">
        <f t="shared" si="42"/>
        <v>0</v>
      </c>
      <c r="N29" s="114">
        <f t="shared" si="43"/>
        <v>0</v>
      </c>
      <c r="O29" s="114">
        <f t="shared" si="44"/>
        <v>0</v>
      </c>
      <c r="P29" s="115" t="e">
        <f t="shared" si="64"/>
        <v>#DIV/0!</v>
      </c>
      <c r="Q29" s="115" t="e">
        <f t="shared" si="65"/>
        <v>#DIV/0!</v>
      </c>
      <c r="R29" s="111"/>
      <c r="S29" s="116"/>
      <c r="T29" s="111" t="e">
        <f t="shared" si="66"/>
        <v>#DIV/0!</v>
      </c>
      <c r="U29" s="236">
        <f t="shared" si="48"/>
        <v>0</v>
      </c>
      <c r="V29" s="111">
        <f t="shared" si="49"/>
        <v>0</v>
      </c>
      <c r="W29" s="111">
        <f t="shared" si="50"/>
        <v>0</v>
      </c>
      <c r="X29" s="115" t="e">
        <f t="shared" si="51"/>
        <v>#DIV/0!</v>
      </c>
      <c r="Y29" s="117" t="e">
        <f t="shared" si="52"/>
        <v>#DIV/0!</v>
      </c>
      <c r="Z29" s="118"/>
      <c r="AA29" s="116"/>
      <c r="AB29" s="111" t="e">
        <f t="shared" ref="AB29:AB34" si="69">AA29/Z29*100</f>
        <v>#DIV/0!</v>
      </c>
      <c r="AC29" s="236">
        <f t="shared" si="17"/>
        <v>0</v>
      </c>
      <c r="AD29" s="111">
        <f t="shared" si="53"/>
        <v>0</v>
      </c>
      <c r="AE29" s="111">
        <f t="shared" si="54"/>
        <v>0</v>
      </c>
      <c r="AF29" s="115" t="e">
        <f t="shared" si="55"/>
        <v>#DIV/0!</v>
      </c>
      <c r="AG29" s="117" t="e">
        <f t="shared" si="56"/>
        <v>#DIV/0!</v>
      </c>
      <c r="AH29" s="110"/>
      <c r="AI29" s="116"/>
      <c r="AJ29" s="111" t="e">
        <f t="shared" ref="AJ29:AJ34" si="70">AI29/AH29*100</f>
        <v>#DIV/0!</v>
      </c>
      <c r="AK29" s="236">
        <f t="shared" si="23"/>
        <v>0</v>
      </c>
      <c r="AL29" s="111">
        <f t="shared" si="57"/>
        <v>0</v>
      </c>
      <c r="AM29" s="111">
        <f t="shared" si="58"/>
        <v>0</v>
      </c>
      <c r="AN29" s="115" t="e">
        <f t="shared" si="59"/>
        <v>#DIV/0!</v>
      </c>
      <c r="AO29" s="117" t="e">
        <f t="shared" si="60"/>
        <v>#DIV/0!</v>
      </c>
    </row>
    <row r="30" spans="1:42" ht="26.25" customHeight="1" x14ac:dyDescent="0.2">
      <c r="A30" s="128" t="s">
        <v>41</v>
      </c>
      <c r="B30" s="129">
        <f>B15+B22</f>
        <v>108738</v>
      </c>
      <c r="C30" s="130">
        <f>C15+C22</f>
        <v>110205</v>
      </c>
      <c r="D30" s="130">
        <f t="shared" si="61"/>
        <v>101.34911438503561</v>
      </c>
      <c r="E30" s="131">
        <f t="shared" si="38"/>
        <v>32.92296018354763</v>
      </c>
      <c r="F30" s="130">
        <f>F15+F22</f>
        <v>118076</v>
      </c>
      <c r="G30" s="130">
        <f>G15+G22</f>
        <v>118264</v>
      </c>
      <c r="H30" s="130">
        <f t="shared" si="62"/>
        <v>100.15921948575495</v>
      </c>
      <c r="I30" s="131">
        <f t="shared" si="40"/>
        <v>34.994940020003199</v>
      </c>
      <c r="J30" s="130">
        <f>J15+J22</f>
        <v>140128.8616</v>
      </c>
      <c r="K30" s="130">
        <f>K15+K22</f>
        <v>133676.73889000001</v>
      </c>
      <c r="L30" s="130">
        <f t="shared" si="63"/>
        <v>95.395579014680294</v>
      </c>
      <c r="M30" s="132">
        <f t="shared" si="42"/>
        <v>36.731450478900278</v>
      </c>
      <c r="N30" s="133">
        <f t="shared" si="43"/>
        <v>23471.738890000008</v>
      </c>
      <c r="O30" s="133">
        <f t="shared" si="44"/>
        <v>15412.738890000008</v>
      </c>
      <c r="P30" s="134">
        <f t="shared" si="64"/>
        <v>1.2129825224808313</v>
      </c>
      <c r="Q30" s="134">
        <f t="shared" si="65"/>
        <v>1.1303248570148143</v>
      </c>
      <c r="R30" s="130">
        <f>R15+R22</f>
        <v>112654</v>
      </c>
      <c r="S30" s="130">
        <f>S15+S22</f>
        <v>112173.1415</v>
      </c>
      <c r="T30" s="130">
        <f t="shared" si="66"/>
        <v>99.573154526248516</v>
      </c>
      <c r="U30" s="132">
        <f t="shared" si="48"/>
        <v>23.820363085257068</v>
      </c>
      <c r="V30" s="130">
        <f t="shared" si="49"/>
        <v>-6090.8585000000021</v>
      </c>
      <c r="W30" s="130">
        <f t="shared" si="50"/>
        <v>-21503.59739000001</v>
      </c>
      <c r="X30" s="134">
        <f t="shared" si="51"/>
        <v>0.94849778038963672</v>
      </c>
      <c r="Y30" s="135">
        <f t="shared" si="52"/>
        <v>0.83913732809045483</v>
      </c>
      <c r="Z30" s="136">
        <f>Z15+Z22</f>
        <v>127601</v>
      </c>
      <c r="AA30" s="130">
        <f>AA15+AA22</f>
        <v>126218.09299999999</v>
      </c>
      <c r="AB30" s="130">
        <f t="shared" si="69"/>
        <v>98.916225578169445</v>
      </c>
      <c r="AC30" s="132">
        <f t="shared" si="17"/>
        <v>29.21976172667501</v>
      </c>
      <c r="AD30" s="130">
        <f t="shared" si="53"/>
        <v>-7458.6458900000143</v>
      </c>
      <c r="AE30" s="130">
        <f t="shared" si="54"/>
        <v>14044.951499999996</v>
      </c>
      <c r="AF30" s="134">
        <f t="shared" si="55"/>
        <v>0.94420386110602539</v>
      </c>
      <c r="AG30" s="135">
        <f t="shared" si="56"/>
        <v>1.1252077931685633</v>
      </c>
      <c r="AH30" s="129">
        <f>AH15+AH22</f>
        <v>119818.64840000001</v>
      </c>
      <c r="AI30" s="130">
        <f>AI15+AI22</f>
        <v>122712.33348</v>
      </c>
      <c r="AJ30" s="130">
        <f t="shared" si="70"/>
        <v>102.4150540159156</v>
      </c>
      <c r="AK30" s="132">
        <f t="shared" si="23"/>
        <v>25.581657666415257</v>
      </c>
      <c r="AL30" s="130">
        <f t="shared" si="57"/>
        <v>10539.191980000003</v>
      </c>
      <c r="AM30" s="130">
        <f t="shared" si="58"/>
        <v>-3505.7595199999923</v>
      </c>
      <c r="AN30" s="134">
        <f t="shared" si="59"/>
        <v>1.0939546832607876</v>
      </c>
      <c r="AO30" s="135">
        <f t="shared" si="60"/>
        <v>0.97222458811828194</v>
      </c>
      <c r="AP30" s="4"/>
    </row>
    <row r="31" spans="1:42" ht="20.25" customHeight="1" x14ac:dyDescent="0.2">
      <c r="A31" s="140" t="s">
        <v>42</v>
      </c>
      <c r="B31" s="141">
        <v>11588</v>
      </c>
      <c r="C31" s="142">
        <v>11588</v>
      </c>
      <c r="D31" s="142">
        <f t="shared" si="61"/>
        <v>100</v>
      </c>
      <c r="E31" s="143">
        <f t="shared" si="38"/>
        <v>3.4618326083839204</v>
      </c>
      <c r="F31" s="142">
        <v>12784</v>
      </c>
      <c r="G31" s="142">
        <v>12784</v>
      </c>
      <c r="H31" s="142">
        <f t="shared" si="62"/>
        <v>100</v>
      </c>
      <c r="I31" s="143">
        <f t="shared" si="40"/>
        <v>3.782852881821356</v>
      </c>
      <c r="J31" s="142">
        <v>14739</v>
      </c>
      <c r="K31" s="142">
        <v>14739</v>
      </c>
      <c r="L31" s="142">
        <f t="shared" si="63"/>
        <v>100</v>
      </c>
      <c r="M31" s="144">
        <f t="shared" si="42"/>
        <v>4.0499555353007697</v>
      </c>
      <c r="N31" s="145">
        <f t="shared" si="43"/>
        <v>3151</v>
      </c>
      <c r="O31" s="145">
        <f t="shared" si="44"/>
        <v>1955</v>
      </c>
      <c r="P31" s="146">
        <f t="shared" si="64"/>
        <v>1.2719192267863306</v>
      </c>
      <c r="Q31" s="146">
        <f t="shared" si="65"/>
        <v>1.1529255319148937</v>
      </c>
      <c r="R31" s="142">
        <v>60015</v>
      </c>
      <c r="S31" s="147">
        <v>60015</v>
      </c>
      <c r="T31" s="142">
        <f t="shared" si="66"/>
        <v>100</v>
      </c>
      <c r="U31" s="144">
        <f t="shared" si="48"/>
        <v>12.744397379311186</v>
      </c>
      <c r="V31" s="142">
        <f t="shared" si="49"/>
        <v>47231</v>
      </c>
      <c r="W31" s="142">
        <f t="shared" si="50"/>
        <v>45276</v>
      </c>
      <c r="X31" s="146">
        <f t="shared" si="51"/>
        <v>4.694540050062578</v>
      </c>
      <c r="Y31" s="148">
        <f t="shared" si="52"/>
        <v>4.0718501933645435</v>
      </c>
      <c r="Z31" s="149">
        <v>71425.600000000006</v>
      </c>
      <c r="AA31" s="147">
        <v>71425.600000000006</v>
      </c>
      <c r="AB31" s="142">
        <f t="shared" si="69"/>
        <v>100</v>
      </c>
      <c r="AC31" s="144">
        <f t="shared" si="17"/>
        <v>16.535180999643202</v>
      </c>
      <c r="AD31" s="142">
        <f t="shared" si="53"/>
        <v>56686.600000000006</v>
      </c>
      <c r="AE31" s="142">
        <f t="shared" si="54"/>
        <v>11410.600000000006</v>
      </c>
      <c r="AF31" s="146">
        <f t="shared" si="55"/>
        <v>4.8460275459664839</v>
      </c>
      <c r="AG31" s="148">
        <f t="shared" si="56"/>
        <v>1.1901291343830709</v>
      </c>
      <c r="AH31" s="141">
        <v>68739.3</v>
      </c>
      <c r="AI31" s="147">
        <v>68739.3</v>
      </c>
      <c r="AJ31" s="142">
        <f t="shared" si="70"/>
        <v>100</v>
      </c>
      <c r="AK31" s="144">
        <f t="shared" si="23"/>
        <v>14.329979643941968</v>
      </c>
      <c r="AL31" s="142">
        <f t="shared" si="57"/>
        <v>8724.3000000000029</v>
      </c>
      <c r="AM31" s="142">
        <f t="shared" si="58"/>
        <v>-2686.3000000000029</v>
      </c>
      <c r="AN31" s="146">
        <f t="shared" si="59"/>
        <v>1.1453686578355411</v>
      </c>
      <c r="AO31" s="148">
        <f t="shared" si="60"/>
        <v>0.96239023543379398</v>
      </c>
    </row>
    <row r="32" spans="1:42" ht="22.5" customHeight="1" x14ac:dyDescent="0.2">
      <c r="A32" s="79" t="s">
        <v>43</v>
      </c>
      <c r="B32" s="54">
        <v>67560.677320000003</v>
      </c>
      <c r="C32" s="45">
        <v>63314.360769999999</v>
      </c>
      <c r="D32" s="45">
        <f t="shared" si="61"/>
        <v>93.714810569634466</v>
      </c>
      <c r="E32" s="30">
        <f t="shared" si="38"/>
        <v>18.914715109817887</v>
      </c>
      <c r="F32" s="45">
        <v>41067.019520000002</v>
      </c>
      <c r="G32" s="45">
        <v>33721.203320000001</v>
      </c>
      <c r="H32" s="45">
        <f t="shared" si="62"/>
        <v>82.112614244083332</v>
      </c>
      <c r="I32" s="30">
        <f t="shared" si="40"/>
        <v>9.9782815361034025</v>
      </c>
      <c r="J32" s="45">
        <v>45622.082090000004</v>
      </c>
      <c r="K32" s="45">
        <v>44589.379099999998</v>
      </c>
      <c r="L32" s="45">
        <f t="shared" si="63"/>
        <v>97.73639662485644</v>
      </c>
      <c r="M32" s="46">
        <f t="shared" si="42"/>
        <v>12.252188255761547</v>
      </c>
      <c r="N32" s="32">
        <f t="shared" si="43"/>
        <v>-18724.981670000001</v>
      </c>
      <c r="O32" s="32">
        <f t="shared" si="44"/>
        <v>10868.175779999998</v>
      </c>
      <c r="P32" s="33">
        <f t="shared" si="64"/>
        <v>0.70425379894426121</v>
      </c>
      <c r="Q32" s="33">
        <f t="shared" si="65"/>
        <v>1.3222950164875669</v>
      </c>
      <c r="R32" s="45">
        <v>129688.30164999999</v>
      </c>
      <c r="S32" s="34">
        <v>120927.20011000001</v>
      </c>
      <c r="T32" s="45">
        <f t="shared" si="66"/>
        <v>93.244493583049405</v>
      </c>
      <c r="U32" s="46">
        <f t="shared" si="48"/>
        <v>25.67931837322875</v>
      </c>
      <c r="V32" s="45">
        <f t="shared" si="49"/>
        <v>87205.996790000005</v>
      </c>
      <c r="W32" s="45">
        <f t="shared" si="50"/>
        <v>76337.821010000014</v>
      </c>
      <c r="X32" s="33">
        <f t="shared" si="51"/>
        <v>3.5860879270069894</v>
      </c>
      <c r="Y32" s="80">
        <f t="shared" si="52"/>
        <v>2.7120180309933946</v>
      </c>
      <c r="Z32" s="108">
        <v>76543</v>
      </c>
      <c r="AA32" s="34">
        <v>69223.607999999993</v>
      </c>
      <c r="AB32" s="45">
        <f t="shared" si="69"/>
        <v>90.437542296486924</v>
      </c>
      <c r="AC32" s="46">
        <f t="shared" si="17"/>
        <v>16.025415085464441</v>
      </c>
      <c r="AD32" s="45">
        <f t="shared" si="53"/>
        <v>24634.228899999995</v>
      </c>
      <c r="AE32" s="45">
        <f t="shared" si="54"/>
        <v>-51703.592110000012</v>
      </c>
      <c r="AF32" s="33">
        <f t="shared" si="55"/>
        <v>1.5524685339249318</v>
      </c>
      <c r="AG32" s="80">
        <f t="shared" si="56"/>
        <v>0.57244034375253505</v>
      </c>
      <c r="AH32" s="54">
        <v>102611.70666</v>
      </c>
      <c r="AI32" s="34">
        <v>100984.95193</v>
      </c>
      <c r="AJ32" s="45">
        <f t="shared" si="70"/>
        <v>98.414649962513352</v>
      </c>
      <c r="AK32" s="46">
        <f t="shared" si="23"/>
        <v>21.052182747007286</v>
      </c>
      <c r="AL32" s="45">
        <f t="shared" si="57"/>
        <v>-19942.24818000001</v>
      </c>
      <c r="AM32" s="45">
        <f t="shared" si="58"/>
        <v>31761.343930000003</v>
      </c>
      <c r="AN32" s="33">
        <f t="shared" si="59"/>
        <v>0.83508881242714805</v>
      </c>
      <c r="AO32" s="80">
        <f t="shared" si="60"/>
        <v>1.4588224284697788</v>
      </c>
    </row>
    <row r="33" spans="1:41" ht="20.25" customHeight="1" x14ac:dyDescent="0.2">
      <c r="A33" s="79" t="s">
        <v>44</v>
      </c>
      <c r="B33" s="54">
        <v>153127.4</v>
      </c>
      <c r="C33" s="45">
        <v>152009.60000000001</v>
      </c>
      <c r="D33" s="45">
        <f t="shared" si="61"/>
        <v>99.270019604590701</v>
      </c>
      <c r="E33" s="30">
        <f t="shared" si="38"/>
        <v>45.411787199464655</v>
      </c>
      <c r="F33" s="45">
        <v>175797.3</v>
      </c>
      <c r="G33" s="45">
        <v>174175.01592000001</v>
      </c>
      <c r="H33" s="45">
        <f t="shared" si="62"/>
        <v>99.077184871440011</v>
      </c>
      <c r="I33" s="30">
        <f t="shared" si="40"/>
        <v>51.539303888786968</v>
      </c>
      <c r="J33" s="45">
        <v>173163.4</v>
      </c>
      <c r="K33" s="45">
        <v>170029.42003000001</v>
      </c>
      <c r="L33" s="45">
        <f t="shared" si="63"/>
        <v>98.190160293687939</v>
      </c>
      <c r="M33" s="46">
        <f t="shared" si="42"/>
        <v>46.720373893376625</v>
      </c>
      <c r="N33" s="32">
        <f t="shared" si="43"/>
        <v>18019.820030000003</v>
      </c>
      <c r="O33" s="32">
        <f t="shared" si="44"/>
        <v>-4145.5958899999969</v>
      </c>
      <c r="P33" s="33">
        <f t="shared" si="64"/>
        <v>1.1185439605788055</v>
      </c>
      <c r="Q33" s="33">
        <f t="shared" si="65"/>
        <v>0.9761986765547126</v>
      </c>
      <c r="R33" s="45">
        <v>178421.1</v>
      </c>
      <c r="S33" s="34">
        <v>175324.66948000001</v>
      </c>
      <c r="T33" s="45">
        <f t="shared" si="66"/>
        <v>98.26453792740881</v>
      </c>
      <c r="U33" s="46">
        <f t="shared" si="48"/>
        <v>37.230813267508324</v>
      </c>
      <c r="V33" s="45">
        <f t="shared" si="49"/>
        <v>1149.6535600000061</v>
      </c>
      <c r="W33" s="45">
        <f t="shared" si="50"/>
        <v>5295.249450000003</v>
      </c>
      <c r="X33" s="33">
        <f t="shared" si="51"/>
        <v>1.0066005652643548</v>
      </c>
      <c r="Y33" s="80">
        <f t="shared" si="52"/>
        <v>1.0311431365763979</v>
      </c>
      <c r="Z33" s="108">
        <v>152673</v>
      </c>
      <c r="AA33" s="34">
        <v>150421.09899999999</v>
      </c>
      <c r="AB33" s="45">
        <f t="shared" si="69"/>
        <v>98.525016866112537</v>
      </c>
      <c r="AC33" s="46">
        <f t="shared" si="17"/>
        <v>34.822810002719599</v>
      </c>
      <c r="AD33" s="45">
        <f t="shared" si="53"/>
        <v>-19608.321030000021</v>
      </c>
      <c r="AE33" s="45">
        <f t="shared" si="54"/>
        <v>-24903.570480000024</v>
      </c>
      <c r="AF33" s="33">
        <f t="shared" si="55"/>
        <v>0.88467689281925255</v>
      </c>
      <c r="AG33" s="80">
        <f t="shared" si="56"/>
        <v>0.85795740808260368</v>
      </c>
      <c r="AH33" s="54">
        <v>176247.29800000001</v>
      </c>
      <c r="AI33" s="34">
        <v>175131.43035000001</v>
      </c>
      <c r="AJ33" s="45">
        <f t="shared" si="70"/>
        <v>99.366873896699389</v>
      </c>
      <c r="AK33" s="46">
        <f t="shared" si="23"/>
        <v>36.509388834770505</v>
      </c>
      <c r="AL33" s="45">
        <f t="shared" si="57"/>
        <v>-193.23913000000175</v>
      </c>
      <c r="AM33" s="45">
        <f t="shared" si="58"/>
        <v>24710.331350000022</v>
      </c>
      <c r="AN33" s="33">
        <f t="shared" si="59"/>
        <v>0.99889782122177595</v>
      </c>
      <c r="AO33" s="80">
        <f t="shared" si="60"/>
        <v>1.1642743705123444</v>
      </c>
    </row>
    <row r="34" spans="1:41" ht="20.25" customHeight="1" x14ac:dyDescent="0.2">
      <c r="A34" s="79" t="s">
        <v>45</v>
      </c>
      <c r="B34" s="54">
        <v>1118.3</v>
      </c>
      <c r="C34" s="45">
        <v>874.46699999999998</v>
      </c>
      <c r="D34" s="45">
        <f t="shared" si="61"/>
        <v>78.196101225073775</v>
      </c>
      <c r="E34" s="30">
        <f t="shared" si="38"/>
        <v>0.26124079871899047</v>
      </c>
      <c r="F34" s="45">
        <v>1137.3430000000001</v>
      </c>
      <c r="G34" s="45">
        <v>1136.3395700000001</v>
      </c>
      <c r="H34" s="45">
        <f t="shared" si="62"/>
        <v>99.911774196526466</v>
      </c>
      <c r="I34" s="30">
        <f t="shared" si="40"/>
        <v>0.33624885928521125</v>
      </c>
      <c r="J34" s="45">
        <v>1185.18</v>
      </c>
      <c r="K34" s="45">
        <v>1176.82142</v>
      </c>
      <c r="L34" s="45">
        <f t="shared" si="63"/>
        <v>99.294741726995056</v>
      </c>
      <c r="M34" s="46">
        <f t="shared" si="42"/>
        <v>0.32336484320439052</v>
      </c>
      <c r="N34" s="32">
        <f t="shared" si="43"/>
        <v>302.35442</v>
      </c>
      <c r="O34" s="32">
        <f t="shared" si="44"/>
        <v>40.481849999999895</v>
      </c>
      <c r="P34" s="33">
        <f t="shared" si="64"/>
        <v>1.345758524907172</v>
      </c>
      <c r="Q34" s="33">
        <f t="shared" si="65"/>
        <v>1.0356247824758931</v>
      </c>
      <c r="R34" s="45">
        <v>2526.1880000000001</v>
      </c>
      <c r="S34" s="34">
        <v>2338.7260000000001</v>
      </c>
      <c r="T34" s="45">
        <f t="shared" si="66"/>
        <v>92.579253800588077</v>
      </c>
      <c r="U34" s="46">
        <f t="shared" si="48"/>
        <v>0.49663673257230589</v>
      </c>
      <c r="V34" s="45">
        <f t="shared" si="49"/>
        <v>1202.38643</v>
      </c>
      <c r="W34" s="45">
        <f t="shared" si="50"/>
        <v>1161.9045800000001</v>
      </c>
      <c r="X34" s="33">
        <f t="shared" si="51"/>
        <v>2.0581224677408709</v>
      </c>
      <c r="Y34" s="80">
        <f t="shared" si="52"/>
        <v>1.9873244659329876</v>
      </c>
      <c r="Z34" s="108">
        <v>14216</v>
      </c>
      <c r="AA34" s="34">
        <v>14170.343000000001</v>
      </c>
      <c r="AB34" s="45">
        <f t="shared" si="69"/>
        <v>99.678833708497478</v>
      </c>
      <c r="AC34" s="46">
        <f t="shared" si="17"/>
        <v>3.28046507599554</v>
      </c>
      <c r="AD34" s="45">
        <f t="shared" si="53"/>
        <v>12993.521580000001</v>
      </c>
      <c r="AE34" s="45">
        <f t="shared" si="54"/>
        <v>11831.617</v>
      </c>
      <c r="AF34" s="33">
        <f t="shared" si="55"/>
        <v>12.041200779639107</v>
      </c>
      <c r="AG34" s="80">
        <f t="shared" si="56"/>
        <v>6.0590009261452602</v>
      </c>
      <c r="AH34" s="54">
        <v>11413.633</v>
      </c>
      <c r="AI34" s="34">
        <v>12320.07706</v>
      </c>
      <c r="AJ34" s="45">
        <f t="shared" si="70"/>
        <v>107.94176630701197</v>
      </c>
      <c r="AK34" s="46">
        <f t="shared" si="23"/>
        <v>2.5683481426432389</v>
      </c>
      <c r="AL34" s="45">
        <f t="shared" si="57"/>
        <v>9981.3510599999991</v>
      </c>
      <c r="AM34" s="45">
        <f t="shared" si="58"/>
        <v>-1850.2659400000011</v>
      </c>
      <c r="AN34" s="33">
        <f t="shared" si="59"/>
        <v>5.2678582527410223</v>
      </c>
      <c r="AO34" s="80">
        <f t="shared" si="60"/>
        <v>0.86942687696409315</v>
      </c>
    </row>
    <row r="35" spans="1:41" ht="30.75" hidden="1" customHeight="1" x14ac:dyDescent="0.2">
      <c r="A35" s="79" t="s">
        <v>46</v>
      </c>
      <c r="B35" s="54">
        <v>0</v>
      </c>
      <c r="C35" s="45">
        <v>0</v>
      </c>
      <c r="D35" s="45" t="s">
        <v>47</v>
      </c>
      <c r="E35" s="30">
        <f t="shared" si="38"/>
        <v>0</v>
      </c>
      <c r="F35" s="45">
        <v>0</v>
      </c>
      <c r="G35" s="45">
        <v>0</v>
      </c>
      <c r="H35" s="45" t="s">
        <v>47</v>
      </c>
      <c r="I35" s="30" t="s">
        <v>47</v>
      </c>
      <c r="J35" s="45">
        <v>102.65125</v>
      </c>
      <c r="K35" s="45">
        <v>102.65125</v>
      </c>
      <c r="L35" s="45">
        <f t="shared" si="63"/>
        <v>100</v>
      </c>
      <c r="M35" s="46">
        <f t="shared" si="42"/>
        <v>2.8206323233804408E-2</v>
      </c>
      <c r="N35" s="32">
        <f t="shared" si="43"/>
        <v>102.65125</v>
      </c>
      <c r="O35" s="32">
        <f t="shared" si="44"/>
        <v>102.65125</v>
      </c>
      <c r="P35" s="33" t="s">
        <v>47</v>
      </c>
      <c r="Q35" s="33" t="s">
        <v>47</v>
      </c>
      <c r="R35" s="45">
        <v>0</v>
      </c>
      <c r="S35" s="34">
        <v>0</v>
      </c>
      <c r="T35" s="45"/>
      <c r="U35" s="46">
        <f t="shared" si="48"/>
        <v>0</v>
      </c>
      <c r="V35" s="45">
        <f t="shared" si="49"/>
        <v>0</v>
      </c>
      <c r="W35" s="45">
        <f t="shared" si="50"/>
        <v>-102.65125</v>
      </c>
      <c r="X35" s="33"/>
      <c r="Y35" s="80">
        <f t="shared" si="52"/>
        <v>0</v>
      </c>
      <c r="Z35" s="108">
        <v>0</v>
      </c>
      <c r="AA35" s="34">
        <v>0</v>
      </c>
      <c r="AB35" s="45"/>
      <c r="AC35" s="46">
        <f t="shared" si="17"/>
        <v>0</v>
      </c>
      <c r="AD35" s="45">
        <f t="shared" si="53"/>
        <v>-102.65125</v>
      </c>
      <c r="AE35" s="45">
        <f t="shared" si="54"/>
        <v>0</v>
      </c>
      <c r="AF35" s="33">
        <f t="shared" si="55"/>
        <v>0</v>
      </c>
      <c r="AG35" s="80"/>
      <c r="AH35" s="54"/>
      <c r="AI35" s="34"/>
      <c r="AJ35" s="45"/>
      <c r="AK35" s="46">
        <f t="shared" si="23"/>
        <v>0</v>
      </c>
      <c r="AL35" s="45">
        <f t="shared" si="57"/>
        <v>0</v>
      </c>
      <c r="AM35" s="45">
        <f t="shared" si="58"/>
        <v>0</v>
      </c>
      <c r="AN35" s="33"/>
      <c r="AO35" s="80"/>
    </row>
    <row r="36" spans="1:41" ht="20.25" customHeight="1" x14ac:dyDescent="0.2">
      <c r="A36" s="79" t="s">
        <v>48</v>
      </c>
      <c r="B36" s="54">
        <v>0</v>
      </c>
      <c r="C36" s="45">
        <v>0</v>
      </c>
      <c r="D36" s="45" t="s">
        <v>47</v>
      </c>
      <c r="E36" s="30">
        <f t="shared" si="38"/>
        <v>0</v>
      </c>
      <c r="F36" s="45">
        <v>500</v>
      </c>
      <c r="G36" s="45">
        <v>500</v>
      </c>
      <c r="H36" s="45">
        <f t="shared" ref="H36:H39" si="71">G36/F36*100</f>
        <v>100</v>
      </c>
      <c r="I36" s="30">
        <f t="shared" ref="I36:I39" si="72">G36/G$39*100</f>
        <v>0.14795263148550361</v>
      </c>
      <c r="J36" s="45">
        <v>500</v>
      </c>
      <c r="K36" s="45">
        <v>500</v>
      </c>
      <c r="L36" s="45">
        <f t="shared" si="63"/>
        <v>100</v>
      </c>
      <c r="M36" s="46">
        <f t="shared" si="42"/>
        <v>0.13738908797410848</v>
      </c>
      <c r="N36" s="32">
        <f t="shared" si="43"/>
        <v>500</v>
      </c>
      <c r="O36" s="32">
        <f t="shared" si="44"/>
        <v>0</v>
      </c>
      <c r="P36" s="33" t="s">
        <v>47</v>
      </c>
      <c r="Q36" s="33">
        <f t="shared" ref="Q36:Q40" si="73">K36/G36</f>
        <v>1</v>
      </c>
      <c r="R36" s="45">
        <v>500</v>
      </c>
      <c r="S36" s="34">
        <v>500</v>
      </c>
      <c r="T36" s="45">
        <f t="shared" ref="T36:T40" si="74">S36/R36*100</f>
        <v>100</v>
      </c>
      <c r="U36" s="46">
        <f t="shared" si="48"/>
        <v>0.10617676730243428</v>
      </c>
      <c r="V36" s="45">
        <f t="shared" si="49"/>
        <v>0</v>
      </c>
      <c r="W36" s="45">
        <f t="shared" si="50"/>
        <v>0</v>
      </c>
      <c r="X36" s="33">
        <f t="shared" ref="X36:X40" si="75">S36/G36</f>
        <v>1</v>
      </c>
      <c r="Y36" s="80">
        <f t="shared" si="52"/>
        <v>1</v>
      </c>
      <c r="Z36" s="108">
        <v>675</v>
      </c>
      <c r="AA36" s="34">
        <v>675.1</v>
      </c>
      <c r="AB36" s="45">
        <f t="shared" ref="AB36:AB40" si="76">AA36/Z36*100</f>
        <v>100.01481481481483</v>
      </c>
      <c r="AC36" s="46">
        <f t="shared" si="17"/>
        <v>0.15628711124385553</v>
      </c>
      <c r="AD36" s="45">
        <f t="shared" si="53"/>
        <v>175.10000000000002</v>
      </c>
      <c r="AE36" s="45">
        <f t="shared" si="54"/>
        <v>175.10000000000002</v>
      </c>
      <c r="AF36" s="33">
        <f t="shared" si="55"/>
        <v>1.3502000000000001</v>
      </c>
      <c r="AG36" s="80">
        <f t="shared" ref="AG36:AG40" si="77">AA36/S36</f>
        <v>1.3502000000000001</v>
      </c>
      <c r="AH36" s="54">
        <v>175</v>
      </c>
      <c r="AI36" s="34">
        <v>40</v>
      </c>
      <c r="AJ36" s="45">
        <f t="shared" ref="AJ36:AJ40" si="78">AI36/AH36*100</f>
        <v>22.857142857142858</v>
      </c>
      <c r="AK36" s="46">
        <f t="shared" si="23"/>
        <v>8.3387405131806498E-3</v>
      </c>
      <c r="AL36" s="45">
        <f t="shared" si="57"/>
        <v>-460</v>
      </c>
      <c r="AM36" s="45">
        <f t="shared" si="58"/>
        <v>-635.1</v>
      </c>
      <c r="AN36" s="33">
        <f t="shared" ref="AN36:AN40" si="79">AI36/S36</f>
        <v>0.08</v>
      </c>
      <c r="AO36" s="80">
        <f t="shared" ref="AO36:AO40" si="80">AI36/AA36</f>
        <v>5.9250481410161454E-2</v>
      </c>
    </row>
    <row r="37" spans="1:41" ht="27.75" customHeight="1" x14ac:dyDescent="0.2">
      <c r="A37" s="109" t="s">
        <v>49</v>
      </c>
      <c r="B37" s="110">
        <v>-3256.2225100000001</v>
      </c>
      <c r="C37" s="111">
        <v>-3256.2225100000001</v>
      </c>
      <c r="D37" s="111">
        <f t="shared" ref="D37:D39" si="81">C37/B37*100</f>
        <v>100</v>
      </c>
      <c r="E37" s="112">
        <f t="shared" si="38"/>
        <v>-0.97277332285741602</v>
      </c>
      <c r="F37" s="111">
        <v>-2633.6018800000002</v>
      </c>
      <c r="G37" s="111">
        <v>-2633.6018800000002</v>
      </c>
      <c r="H37" s="111">
        <f t="shared" si="71"/>
        <v>100</v>
      </c>
      <c r="I37" s="112">
        <f t="shared" si="72"/>
        <v>-0.77929665686233895</v>
      </c>
      <c r="J37" s="111">
        <v>-884.08920000000001</v>
      </c>
      <c r="K37" s="111">
        <v>-884.08920000000001</v>
      </c>
      <c r="L37" s="111">
        <f t="shared" si="63"/>
        <v>100</v>
      </c>
      <c r="M37" s="113">
        <f t="shared" si="42"/>
        <v>-0.24292841775151838</v>
      </c>
      <c r="N37" s="114">
        <f t="shared" si="43"/>
        <v>2372.1333100000002</v>
      </c>
      <c r="O37" s="114">
        <f t="shared" si="44"/>
        <v>1749.5126800000003</v>
      </c>
      <c r="P37" s="115">
        <f t="shared" ref="P37:P39" si="82">K37/C37</f>
        <v>0.27150761266618723</v>
      </c>
      <c r="Q37" s="115">
        <f t="shared" si="73"/>
        <v>0.33569584177240941</v>
      </c>
      <c r="R37" s="111">
        <v>-365.92565000000002</v>
      </c>
      <c r="S37" s="116">
        <v>-365.92565000000002</v>
      </c>
      <c r="T37" s="111">
        <f t="shared" si="74"/>
        <v>100</v>
      </c>
      <c r="U37" s="113">
        <f t="shared" si="48"/>
        <v>-7.7705605180084028E-2</v>
      </c>
      <c r="V37" s="111">
        <f t="shared" si="49"/>
        <v>2267.67623</v>
      </c>
      <c r="W37" s="111">
        <f t="shared" si="50"/>
        <v>518.16354999999999</v>
      </c>
      <c r="X37" s="115">
        <f t="shared" si="75"/>
        <v>0.13894493802533281</v>
      </c>
      <c r="Y37" s="117">
        <f t="shared" si="52"/>
        <v>0.41390127828730405</v>
      </c>
      <c r="Z37" s="118">
        <v>-172.4</v>
      </c>
      <c r="AA37" s="116">
        <v>-172.43899999999999</v>
      </c>
      <c r="AB37" s="111">
        <f t="shared" si="76"/>
        <v>100.02262180974478</v>
      </c>
      <c r="AC37" s="113">
        <f t="shared" si="17"/>
        <v>-3.9920001741637089E-2</v>
      </c>
      <c r="AD37" s="111">
        <f t="shared" si="53"/>
        <v>711.65020000000004</v>
      </c>
      <c r="AE37" s="111">
        <f t="shared" si="54"/>
        <v>193.48665000000003</v>
      </c>
      <c r="AF37" s="115">
        <f t="shared" si="55"/>
        <v>0.19504706086218448</v>
      </c>
      <c r="AG37" s="117">
        <f t="shared" si="77"/>
        <v>0.47124053752449435</v>
      </c>
      <c r="AH37" s="110">
        <v>-239.34442000000001</v>
      </c>
      <c r="AI37" s="116">
        <v>-239.34442000000001</v>
      </c>
      <c r="AJ37" s="111">
        <f t="shared" si="78"/>
        <v>100</v>
      </c>
      <c r="AK37" s="113">
        <f t="shared" si="23"/>
        <v>-4.989577529144313E-2</v>
      </c>
      <c r="AL37" s="111">
        <f t="shared" si="57"/>
        <v>126.58123000000001</v>
      </c>
      <c r="AM37" s="111">
        <f t="shared" si="58"/>
        <v>-66.905420000000021</v>
      </c>
      <c r="AN37" s="115">
        <f t="shared" si="79"/>
        <v>0.6540793737744266</v>
      </c>
      <c r="AO37" s="117">
        <f t="shared" si="80"/>
        <v>1.3879947111732267</v>
      </c>
    </row>
    <row r="38" spans="1:41" ht="23.25" customHeight="1" x14ac:dyDescent="0.2">
      <c r="A38" s="128" t="s">
        <v>50</v>
      </c>
      <c r="B38" s="129">
        <v>230138</v>
      </c>
      <c r="C38" s="130">
        <v>224531</v>
      </c>
      <c r="D38" s="130">
        <f t="shared" si="81"/>
        <v>97.563635731604521</v>
      </c>
      <c r="E38" s="131">
        <f t="shared" si="38"/>
        <v>67.07703981645237</v>
      </c>
      <c r="F38" s="130">
        <f>F31+F32+F33+F34+F35+F36+F37</f>
        <v>228652.06063999998</v>
      </c>
      <c r="G38" s="130">
        <f>G31+G32+G33+G34+G35+G36+G37</f>
        <v>219682.95693000001</v>
      </c>
      <c r="H38" s="130">
        <f t="shared" si="71"/>
        <v>96.077400883729041</v>
      </c>
      <c r="I38" s="131">
        <f t="shared" si="72"/>
        <v>65.005343140620113</v>
      </c>
      <c r="J38" s="130">
        <f>J31+J32+J33+J34+J35+J36+J37</f>
        <v>234428.22414000001</v>
      </c>
      <c r="K38" s="130">
        <f>K31+K32+K33+K34+K35+K36+K37</f>
        <v>230253.1826</v>
      </c>
      <c r="L38" s="130">
        <f t="shared" si="63"/>
        <v>98.219053377503442</v>
      </c>
      <c r="M38" s="132">
        <f t="shared" si="42"/>
        <v>63.268549521099729</v>
      </c>
      <c r="N38" s="133">
        <f t="shared" si="43"/>
        <v>5722.1826000000001</v>
      </c>
      <c r="O38" s="133">
        <f t="shared" si="44"/>
        <v>10570.225669999985</v>
      </c>
      <c r="P38" s="134">
        <f t="shared" si="82"/>
        <v>1.0254850448267723</v>
      </c>
      <c r="Q38" s="134">
        <f t="shared" si="73"/>
        <v>1.0481158202607774</v>
      </c>
      <c r="R38" s="130">
        <f>R31+R32+R33+R34+R35+R36+R37</f>
        <v>370784.66400000005</v>
      </c>
      <c r="S38" s="130">
        <f>S31+S32+S33+S34+S35+S36+S37</f>
        <v>358739.66994000005</v>
      </c>
      <c r="T38" s="130">
        <f t="shared" si="74"/>
        <v>96.75148536887707</v>
      </c>
      <c r="U38" s="132">
        <f t="shared" si="48"/>
        <v>76.179636914742929</v>
      </c>
      <c r="V38" s="130">
        <f t="shared" si="49"/>
        <v>139056.71301000004</v>
      </c>
      <c r="W38" s="130">
        <f t="shared" si="50"/>
        <v>128486.48734000005</v>
      </c>
      <c r="X38" s="134">
        <f t="shared" si="75"/>
        <v>1.632988170558489</v>
      </c>
      <c r="Y38" s="135">
        <f t="shared" si="52"/>
        <v>1.5580226335598979</v>
      </c>
      <c r="Z38" s="136">
        <f>Z31+Z32+Z33+Z34+Z35+Z36+Z37</f>
        <v>315360.19999999995</v>
      </c>
      <c r="AA38" s="130">
        <f>AA31+AA32+AA33+AA34+AA35+AA36+AA37</f>
        <v>305743.31099999993</v>
      </c>
      <c r="AB38" s="130">
        <f t="shared" si="76"/>
        <v>96.950506436766588</v>
      </c>
      <c r="AC38" s="132">
        <f t="shared" si="17"/>
        <v>70.780238273324997</v>
      </c>
      <c r="AD38" s="130">
        <f t="shared" si="53"/>
        <v>75490.128399999929</v>
      </c>
      <c r="AE38" s="130">
        <f t="shared" si="54"/>
        <v>-52996.358940000122</v>
      </c>
      <c r="AF38" s="134">
        <f t="shared" si="55"/>
        <v>1.3278570465240549</v>
      </c>
      <c r="AG38" s="135">
        <f t="shared" si="77"/>
        <v>0.85227070385367787</v>
      </c>
      <c r="AH38" s="129">
        <f>AH31+AH32+AH33+AH34+AH35+AH36+AH37</f>
        <v>358947.59324000002</v>
      </c>
      <c r="AI38" s="130">
        <f>AI31+AI32+AI33+AI34+AI35+AI36+AI37</f>
        <v>356976.41492000001</v>
      </c>
      <c r="AJ38" s="130">
        <f t="shared" si="78"/>
        <v>99.450845093511447</v>
      </c>
      <c r="AK38" s="132">
        <f t="shared" si="23"/>
        <v>74.418342333584746</v>
      </c>
      <c r="AL38" s="130">
        <f t="shared" si="57"/>
        <v>-1763.2550200000405</v>
      </c>
      <c r="AM38" s="130">
        <f t="shared" si="58"/>
        <v>51233.103920000081</v>
      </c>
      <c r="AN38" s="134">
        <f t="shared" si="79"/>
        <v>0.99508486189917345</v>
      </c>
      <c r="AO38" s="135">
        <f t="shared" si="80"/>
        <v>1.1675690099398448</v>
      </c>
    </row>
    <row r="39" spans="1:41" ht="15" customHeight="1" x14ac:dyDescent="0.2">
      <c r="A39" s="237" t="s">
        <v>51</v>
      </c>
      <c r="B39" s="239">
        <f>B30+B38</f>
        <v>338876</v>
      </c>
      <c r="C39" s="241">
        <f>C30+C38</f>
        <v>334736</v>
      </c>
      <c r="D39" s="241">
        <f t="shared" si="81"/>
        <v>98.778314191621718</v>
      </c>
      <c r="E39" s="243">
        <f t="shared" si="38"/>
        <v>100</v>
      </c>
      <c r="F39" s="241">
        <f>F30+F38</f>
        <v>346728.06063999998</v>
      </c>
      <c r="G39" s="241">
        <v>337946</v>
      </c>
      <c r="H39" s="241">
        <f t="shared" si="71"/>
        <v>97.467161837495979</v>
      </c>
      <c r="I39" s="243">
        <f t="shared" si="72"/>
        <v>100</v>
      </c>
      <c r="J39" s="241">
        <f>J30+J38</f>
        <v>374557.08574000001</v>
      </c>
      <c r="K39" s="241">
        <f>K30+K38</f>
        <v>363929.92148999998</v>
      </c>
      <c r="L39" s="241">
        <f t="shared" si="63"/>
        <v>97.162738430377232</v>
      </c>
      <c r="M39" s="253">
        <f t="shared" si="42"/>
        <v>100</v>
      </c>
      <c r="N39" s="255">
        <f t="shared" si="43"/>
        <v>29193.921489999979</v>
      </c>
      <c r="O39" s="255">
        <f t="shared" si="44"/>
        <v>25983.921489999979</v>
      </c>
      <c r="P39" s="257">
        <f t="shared" si="82"/>
        <v>1.0872147647399741</v>
      </c>
      <c r="Q39" s="257">
        <f t="shared" si="73"/>
        <v>1.0768877912151644</v>
      </c>
      <c r="R39" s="241">
        <f>R30+R38</f>
        <v>483438.66400000005</v>
      </c>
      <c r="S39" s="241">
        <f>S30+S38</f>
        <v>470912.81144000008</v>
      </c>
      <c r="T39" s="241">
        <f t="shared" si="74"/>
        <v>97.409008940997737</v>
      </c>
      <c r="U39" s="253">
        <f t="shared" si="48"/>
        <v>100</v>
      </c>
      <c r="V39" s="241">
        <f t="shared" si="49"/>
        <v>132966.81144000008</v>
      </c>
      <c r="W39" s="241">
        <f t="shared" si="50"/>
        <v>106982.8899500001</v>
      </c>
      <c r="X39" s="257">
        <f t="shared" si="75"/>
        <v>1.3934557930556954</v>
      </c>
      <c r="Y39" s="259">
        <f t="shared" si="52"/>
        <v>1.2939656335812986</v>
      </c>
      <c r="Z39" s="261">
        <f>Z30+Z38</f>
        <v>442961.19999999995</v>
      </c>
      <c r="AA39" s="241">
        <f>AA30+AA38</f>
        <v>431961.40399999992</v>
      </c>
      <c r="AB39" s="241">
        <f t="shared" si="76"/>
        <v>97.516758578403696</v>
      </c>
      <c r="AC39" s="253">
        <f t="shared" si="17"/>
        <v>100</v>
      </c>
      <c r="AD39" s="241">
        <f t="shared" si="53"/>
        <v>68031.482509999943</v>
      </c>
      <c r="AE39" s="241">
        <f t="shared" si="54"/>
        <v>-38951.407440000155</v>
      </c>
      <c r="AF39" s="257">
        <f t="shared" si="55"/>
        <v>1.1869356667115081</v>
      </c>
      <c r="AG39" s="259">
        <f t="shared" si="77"/>
        <v>0.91728530952281595</v>
      </c>
      <c r="AH39" s="239">
        <f>AH30+AH38</f>
        <v>478766.24164000002</v>
      </c>
      <c r="AI39" s="241">
        <f>AI30+AI38</f>
        <v>479688.74840000004</v>
      </c>
      <c r="AJ39" s="241">
        <f t="shared" si="78"/>
        <v>100.19268417022052</v>
      </c>
      <c r="AK39" s="253">
        <f t="shared" si="23"/>
        <v>100</v>
      </c>
      <c r="AL39" s="241">
        <f t="shared" si="57"/>
        <v>8775.9369599999627</v>
      </c>
      <c r="AM39" s="241">
        <f t="shared" si="58"/>
        <v>47727.344400000118</v>
      </c>
      <c r="AN39" s="257">
        <f t="shared" si="79"/>
        <v>1.018636012329255</v>
      </c>
      <c r="AO39" s="259">
        <f t="shared" si="80"/>
        <v>1.1104898353372334</v>
      </c>
    </row>
    <row r="40" spans="1:41" ht="13.5" customHeight="1" x14ac:dyDescent="0.2">
      <c r="A40" s="238"/>
      <c r="B40" s="240"/>
      <c r="C40" s="242"/>
      <c r="D40" s="242"/>
      <c r="E40" s="244">
        <f t="shared" si="38"/>
        <v>0</v>
      </c>
      <c r="F40" s="242"/>
      <c r="G40" s="242"/>
      <c r="H40" s="242"/>
      <c r="I40" s="244"/>
      <c r="J40" s="242"/>
      <c r="K40" s="242"/>
      <c r="L40" s="242" t="e">
        <f t="shared" si="63"/>
        <v>#DIV/0!</v>
      </c>
      <c r="M40" s="254">
        <f t="shared" si="42"/>
        <v>0</v>
      </c>
      <c r="N40" s="256">
        <f t="shared" si="43"/>
        <v>0</v>
      </c>
      <c r="O40" s="256">
        <f t="shared" si="44"/>
        <v>0</v>
      </c>
      <c r="P40" s="258"/>
      <c r="Q40" s="258" t="e">
        <f t="shared" si="73"/>
        <v>#DIV/0!</v>
      </c>
      <c r="R40" s="242"/>
      <c r="S40" s="242"/>
      <c r="T40" s="242" t="e">
        <f t="shared" si="74"/>
        <v>#DIV/0!</v>
      </c>
      <c r="U40" s="254">
        <f t="shared" si="48"/>
        <v>0</v>
      </c>
      <c r="V40" s="242">
        <f t="shared" si="49"/>
        <v>0</v>
      </c>
      <c r="W40" s="242">
        <f t="shared" si="50"/>
        <v>0</v>
      </c>
      <c r="X40" s="258" t="e">
        <f t="shared" si="75"/>
        <v>#DIV/0!</v>
      </c>
      <c r="Y40" s="260" t="e">
        <f t="shared" si="52"/>
        <v>#DIV/0!</v>
      </c>
      <c r="Z40" s="262"/>
      <c r="AA40" s="242"/>
      <c r="AB40" s="242" t="e">
        <f t="shared" si="76"/>
        <v>#DIV/0!</v>
      </c>
      <c r="AC40" s="254">
        <f t="shared" si="17"/>
        <v>0</v>
      </c>
      <c r="AD40" s="242">
        <f t="shared" si="53"/>
        <v>0</v>
      </c>
      <c r="AE40" s="242">
        <f t="shared" si="54"/>
        <v>0</v>
      </c>
      <c r="AF40" s="258" t="e">
        <f t="shared" si="55"/>
        <v>#DIV/0!</v>
      </c>
      <c r="AG40" s="260" t="e">
        <f t="shared" si="77"/>
        <v>#DIV/0!</v>
      </c>
      <c r="AH40" s="240"/>
      <c r="AI40" s="242"/>
      <c r="AJ40" s="242" t="e">
        <f t="shared" si="78"/>
        <v>#DIV/0!</v>
      </c>
      <c r="AK40" s="254">
        <f t="shared" si="23"/>
        <v>0</v>
      </c>
      <c r="AL40" s="242">
        <f t="shared" si="57"/>
        <v>0</v>
      </c>
      <c r="AM40" s="242">
        <f t="shared" si="58"/>
        <v>0</v>
      </c>
      <c r="AN40" s="258" t="e">
        <f t="shared" si="79"/>
        <v>#DIV/0!</v>
      </c>
      <c r="AO40" s="260" t="e">
        <f t="shared" si="80"/>
        <v>#DIV/0!</v>
      </c>
    </row>
  </sheetData>
  <sheetProtection selectLockedCells="1" selectUnlockedCells="1"/>
  <mergeCells count="97">
    <mergeCell ref="AN39:AN40"/>
    <mergeCell ref="AO39:AO40"/>
    <mergeCell ref="AH39:AH40"/>
    <mergeCell ref="AI39:AI40"/>
    <mergeCell ref="AJ39:AJ40"/>
    <mergeCell ref="AK39:AK40"/>
    <mergeCell ref="AL39:AL40"/>
    <mergeCell ref="AM39:AM40"/>
    <mergeCell ref="AG39:AG40"/>
    <mergeCell ref="V39:V40"/>
    <mergeCell ref="W39:W40"/>
    <mergeCell ref="X39:X40"/>
    <mergeCell ref="Y39:Y40"/>
    <mergeCell ref="Z39:Z40"/>
    <mergeCell ref="AA39:AA40"/>
    <mergeCell ref="AB39:AB40"/>
    <mergeCell ref="AC39:AC40"/>
    <mergeCell ref="AD39:AD40"/>
    <mergeCell ref="AE39:AE40"/>
    <mergeCell ref="AF39:AF40"/>
    <mergeCell ref="U39:U40"/>
    <mergeCell ref="J39:J40"/>
    <mergeCell ref="K39:K40"/>
    <mergeCell ref="L39:L40"/>
    <mergeCell ref="M39:M40"/>
    <mergeCell ref="N39:N40"/>
    <mergeCell ref="O39:O40"/>
    <mergeCell ref="P39:P40"/>
    <mergeCell ref="Q39:Q40"/>
    <mergeCell ref="R39:R40"/>
    <mergeCell ref="S39:S40"/>
    <mergeCell ref="T39:T40"/>
    <mergeCell ref="AK28:AK29"/>
    <mergeCell ref="A39:A40"/>
    <mergeCell ref="B39:B40"/>
    <mergeCell ref="C39:C40"/>
    <mergeCell ref="D39:D40"/>
    <mergeCell ref="E39:E40"/>
    <mergeCell ref="F39:F40"/>
    <mergeCell ref="G39:G40"/>
    <mergeCell ref="H39:H40"/>
    <mergeCell ref="I39:I40"/>
    <mergeCell ref="A28:A29"/>
    <mergeCell ref="F28:F29"/>
    <mergeCell ref="G28:G29"/>
    <mergeCell ref="M28:M29"/>
    <mergeCell ref="U28:U29"/>
    <mergeCell ref="AC28:AC29"/>
    <mergeCell ref="AN9:AO9"/>
    <mergeCell ref="Z9:Z10"/>
    <mergeCell ref="AA9:AA10"/>
    <mergeCell ref="AB9:AB10"/>
    <mergeCell ref="AC9:AC10"/>
    <mergeCell ref="AD9:AE10"/>
    <mergeCell ref="AF9:AG10"/>
    <mergeCell ref="AH9:AH10"/>
    <mergeCell ref="AI9:AI10"/>
    <mergeCell ref="AJ9:AJ10"/>
    <mergeCell ref="AK9:AK10"/>
    <mergeCell ref="AL9:AM9"/>
    <mergeCell ref="X9:Y9"/>
    <mergeCell ref="J9:J10"/>
    <mergeCell ref="K9:K10"/>
    <mergeCell ref="L9:L10"/>
    <mergeCell ref="M9:M10"/>
    <mergeCell ref="N9:O9"/>
    <mergeCell ref="P9:Q9"/>
    <mergeCell ref="R9:R10"/>
    <mergeCell ref="S9:S10"/>
    <mergeCell ref="T9:T10"/>
    <mergeCell ref="U9:U10"/>
    <mergeCell ref="V9:W9"/>
    <mergeCell ref="I9:I10"/>
    <mergeCell ref="A5:AO5"/>
    <mergeCell ref="A8:A10"/>
    <mergeCell ref="B8:E8"/>
    <mergeCell ref="F8:I8"/>
    <mergeCell ref="J8:Q8"/>
    <mergeCell ref="R8:Y8"/>
    <mergeCell ref="Z8:AG8"/>
    <mergeCell ref="AH8:AO8"/>
    <mergeCell ref="B9:B10"/>
    <mergeCell ref="C9:C10"/>
    <mergeCell ref="D9:D10"/>
    <mergeCell ref="E9:E10"/>
    <mergeCell ref="F9:F10"/>
    <mergeCell ref="G9:G10"/>
    <mergeCell ref="H9:H10"/>
    <mergeCell ref="J3:Q3"/>
    <mergeCell ref="R3:Y3"/>
    <mergeCell ref="Z3:AG3"/>
    <mergeCell ref="AH3:AO3"/>
    <mergeCell ref="H1:Q1"/>
    <mergeCell ref="J2:Q2"/>
    <mergeCell ref="R2:Y2"/>
    <mergeCell ref="Z2:AG2"/>
    <mergeCell ref="AH2:AO2"/>
  </mergeCells>
  <pageMargins left="0.39374999999999999" right="0.78749999999999998" top="0.78749999999999998" bottom="0.78749999999999998" header="0.51180555555555551" footer="0.51180555555555551"/>
  <pageSetup paperSize="9" scale="74" orientation="landscape" useFirstPageNumber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39"/>
  <sheetViews>
    <sheetView topLeftCell="A5" workbookViewId="0">
      <selection activeCell="AQ37" sqref="AQ37"/>
    </sheetView>
  </sheetViews>
  <sheetFormatPr defaultColWidth="9" defaultRowHeight="12.75" x14ac:dyDescent="0.2"/>
  <cols>
    <col min="1" max="1" width="36.7109375" customWidth="1"/>
    <col min="2" max="2" width="9.28515625" hidden="1" customWidth="1"/>
    <col min="3" max="3" width="8" hidden="1" customWidth="1"/>
    <col min="4" max="5" width="7.140625" hidden="1" customWidth="1"/>
    <col min="6" max="7" width="8.85546875" hidden="1" customWidth="1"/>
    <col min="8" max="8" width="6.85546875" hidden="1" customWidth="1"/>
    <col min="9" max="9" width="7.7109375" hidden="1" customWidth="1"/>
    <col min="10" max="10" width="9.42578125" hidden="1" customWidth="1"/>
    <col min="11" max="11" width="9" hidden="1" customWidth="1"/>
    <col min="12" max="15" width="7.28515625" hidden="1" customWidth="1"/>
    <col min="16" max="16" width="6" hidden="1" customWidth="1"/>
    <col min="17" max="17" width="6.140625" hidden="1" customWidth="1"/>
    <col min="18" max="18" width="9.42578125" customWidth="1"/>
    <col min="19" max="19" width="9" customWidth="1"/>
    <col min="20" max="21" width="7.28515625" customWidth="1"/>
    <col min="22" max="23" width="7.28515625" hidden="1" customWidth="1"/>
    <col min="24" max="24" width="6" hidden="1" customWidth="1"/>
    <col min="25" max="25" width="6.7109375" hidden="1" customWidth="1"/>
    <col min="26" max="26" width="9.42578125" customWidth="1"/>
    <col min="27" max="27" width="9" customWidth="1"/>
    <col min="28" max="29" width="7.28515625" customWidth="1"/>
    <col min="30" max="30" width="7.28515625" hidden="1" customWidth="1"/>
    <col min="31" max="31" width="7.85546875" customWidth="1"/>
    <col min="32" max="32" width="6" hidden="1" customWidth="1"/>
    <col min="33" max="33" width="6.7109375" customWidth="1"/>
    <col min="34" max="34" width="9.42578125" customWidth="1"/>
    <col min="35" max="35" width="9" customWidth="1"/>
    <col min="36" max="37" width="7.28515625" customWidth="1"/>
    <col min="38" max="38" width="8.7109375" customWidth="1"/>
    <col min="39" max="40" width="8.28515625" customWidth="1"/>
    <col min="41" max="41" width="7.28515625" customWidth="1"/>
  </cols>
  <sheetData>
    <row r="1" spans="1:44" ht="12.75" hidden="1" customHeight="1" x14ac:dyDescent="0.2">
      <c r="H1" s="218"/>
      <c r="I1" s="218"/>
      <c r="J1" s="218"/>
      <c r="K1" s="218"/>
      <c r="L1" s="218"/>
      <c r="M1" s="218"/>
      <c r="N1" s="218"/>
      <c r="O1" s="218"/>
      <c r="P1" s="218"/>
      <c r="Q1" s="218"/>
      <c r="Y1" s="1"/>
      <c r="AG1" s="1"/>
      <c r="AO1" s="1"/>
    </row>
    <row r="2" spans="1:44" ht="12.75" hidden="1" customHeight="1" x14ac:dyDescent="0.2">
      <c r="H2" s="2"/>
      <c r="I2" s="2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8"/>
    </row>
    <row r="3" spans="1:44" ht="12.75" hidden="1" customHeight="1" x14ac:dyDescent="0.2">
      <c r="H3" s="2"/>
      <c r="I3" s="2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  <c r="AF3" s="218"/>
      <c r="AG3" s="218"/>
      <c r="AH3" s="218"/>
      <c r="AI3" s="218"/>
      <c r="AJ3" s="218"/>
      <c r="AK3" s="218"/>
      <c r="AL3" s="218"/>
      <c r="AM3" s="218"/>
      <c r="AN3" s="218"/>
      <c r="AO3" s="218"/>
    </row>
    <row r="4" spans="1:44" hidden="1" x14ac:dyDescent="0.2">
      <c r="H4" s="2"/>
      <c r="I4" s="2"/>
      <c r="J4" s="2"/>
      <c r="K4" s="2"/>
      <c r="L4" s="2"/>
      <c r="M4" s="2"/>
      <c r="N4" s="2"/>
      <c r="O4" s="2"/>
      <c r="R4" s="2"/>
      <c r="S4" s="2"/>
      <c r="T4" s="2"/>
      <c r="U4" s="2"/>
      <c r="V4" s="2"/>
      <c r="W4" s="2"/>
      <c r="Z4" s="2"/>
      <c r="AA4" s="2"/>
      <c r="AB4" s="2"/>
      <c r="AC4" s="2"/>
      <c r="AD4" s="2"/>
      <c r="AE4" s="2"/>
      <c r="AH4" s="2"/>
      <c r="AI4" s="2"/>
      <c r="AJ4" s="2"/>
      <c r="AK4" s="2"/>
      <c r="AL4" s="2"/>
      <c r="AM4" s="2"/>
    </row>
    <row r="5" spans="1:44" ht="15" x14ac:dyDescent="0.2">
      <c r="A5" s="220" t="s">
        <v>0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20"/>
      <c r="T5" s="220"/>
      <c r="U5" s="220"/>
      <c r="V5" s="220"/>
      <c r="W5" s="220"/>
      <c r="X5" s="220"/>
      <c r="Y5" s="220"/>
      <c r="Z5" s="220"/>
      <c r="AA5" s="220"/>
      <c r="AB5" s="220"/>
      <c r="AC5" s="220"/>
      <c r="AD5" s="220"/>
      <c r="AE5" s="220"/>
      <c r="AF5" s="220"/>
      <c r="AG5" s="220"/>
      <c r="AH5" s="220"/>
      <c r="AI5" s="220"/>
      <c r="AJ5" s="220"/>
      <c r="AK5" s="220"/>
      <c r="AL5" s="220"/>
      <c r="AM5" s="220"/>
      <c r="AN5" s="220"/>
      <c r="AO5" s="220"/>
    </row>
    <row r="6" spans="1:44" ht="6" customHeight="1" thickBot="1" x14ac:dyDescent="0.25">
      <c r="G6" s="3"/>
      <c r="H6" s="3"/>
      <c r="I6" s="3"/>
      <c r="J6" s="3"/>
      <c r="K6" s="3"/>
      <c r="L6" s="3"/>
      <c r="M6" s="3"/>
      <c r="N6" s="3"/>
      <c r="O6" s="3"/>
      <c r="R6" s="3"/>
      <c r="S6" s="3"/>
      <c r="T6" s="3"/>
      <c r="U6" s="3"/>
      <c r="V6" s="3"/>
      <c r="W6" s="3"/>
      <c r="Z6" s="3"/>
      <c r="AA6" s="3"/>
      <c r="AB6" s="3"/>
      <c r="AC6" s="3"/>
      <c r="AD6" s="3"/>
      <c r="AE6" s="3"/>
      <c r="AH6" s="3"/>
      <c r="AI6" s="3"/>
      <c r="AJ6" s="3"/>
      <c r="AK6" s="3"/>
      <c r="AL6" s="3"/>
      <c r="AM6" s="3"/>
    </row>
    <row r="7" spans="1:44" ht="4.5" hidden="1" customHeight="1" x14ac:dyDescent="0.2">
      <c r="M7" s="3"/>
      <c r="N7" s="3"/>
      <c r="O7" s="3"/>
      <c r="U7" s="3"/>
      <c r="V7" s="3"/>
      <c r="W7" s="3"/>
      <c r="AC7" s="3"/>
      <c r="AD7" s="3"/>
      <c r="AE7" s="3"/>
      <c r="AK7" s="3"/>
      <c r="AL7" s="3"/>
      <c r="AM7" s="3"/>
    </row>
    <row r="8" spans="1:44" ht="18" customHeight="1" x14ac:dyDescent="0.2">
      <c r="A8" s="291" t="s">
        <v>1</v>
      </c>
      <c r="B8" s="294" t="s">
        <v>2</v>
      </c>
      <c r="C8" s="294"/>
      <c r="D8" s="294"/>
      <c r="E8" s="294"/>
      <c r="F8" s="294" t="s">
        <v>3</v>
      </c>
      <c r="G8" s="294"/>
      <c r="H8" s="294"/>
      <c r="I8" s="294"/>
      <c r="J8" s="294" t="s">
        <v>4</v>
      </c>
      <c r="K8" s="294"/>
      <c r="L8" s="294"/>
      <c r="M8" s="294"/>
      <c r="N8" s="294"/>
      <c r="O8" s="294"/>
      <c r="P8" s="294"/>
      <c r="Q8" s="294"/>
      <c r="R8" s="294" t="s">
        <v>5</v>
      </c>
      <c r="S8" s="294"/>
      <c r="T8" s="294"/>
      <c r="U8" s="294"/>
      <c r="V8" s="294"/>
      <c r="W8" s="294"/>
      <c r="X8" s="294"/>
      <c r="Y8" s="295"/>
      <c r="Z8" s="296" t="s">
        <v>6</v>
      </c>
      <c r="AA8" s="294"/>
      <c r="AB8" s="294"/>
      <c r="AC8" s="294"/>
      <c r="AD8" s="294"/>
      <c r="AE8" s="294"/>
      <c r="AF8" s="294"/>
      <c r="AG8" s="295"/>
      <c r="AH8" s="297" t="s">
        <v>7</v>
      </c>
      <c r="AI8" s="294"/>
      <c r="AJ8" s="294"/>
      <c r="AK8" s="294"/>
      <c r="AL8" s="294"/>
      <c r="AM8" s="294"/>
      <c r="AN8" s="294"/>
      <c r="AO8" s="295"/>
    </row>
    <row r="9" spans="1:44" ht="37.5" customHeight="1" x14ac:dyDescent="0.2">
      <c r="A9" s="292"/>
      <c r="B9" s="219" t="s">
        <v>8</v>
      </c>
      <c r="C9" s="219" t="s">
        <v>9</v>
      </c>
      <c r="D9" s="219" t="s">
        <v>10</v>
      </c>
      <c r="E9" s="219" t="s">
        <v>11</v>
      </c>
      <c r="F9" s="219" t="s">
        <v>8</v>
      </c>
      <c r="G9" s="219" t="s">
        <v>9</v>
      </c>
      <c r="H9" s="219" t="s">
        <v>10</v>
      </c>
      <c r="I9" s="219" t="s">
        <v>11</v>
      </c>
      <c r="J9" s="219" t="s">
        <v>8</v>
      </c>
      <c r="K9" s="219" t="s">
        <v>9</v>
      </c>
      <c r="L9" s="219" t="s">
        <v>10</v>
      </c>
      <c r="M9" s="219" t="s">
        <v>11</v>
      </c>
      <c r="N9" s="230" t="s">
        <v>12</v>
      </c>
      <c r="O9" s="230"/>
      <c r="P9" s="228" t="s">
        <v>13</v>
      </c>
      <c r="Q9" s="228"/>
      <c r="R9" s="219" t="s">
        <v>8</v>
      </c>
      <c r="S9" s="231" t="s">
        <v>9</v>
      </c>
      <c r="T9" s="219" t="s">
        <v>10</v>
      </c>
      <c r="U9" s="219" t="s">
        <v>11</v>
      </c>
      <c r="V9" s="230" t="s">
        <v>12</v>
      </c>
      <c r="W9" s="230"/>
      <c r="X9" s="228" t="s">
        <v>13</v>
      </c>
      <c r="Y9" s="290"/>
      <c r="Z9" s="283" t="s">
        <v>8</v>
      </c>
      <c r="AA9" s="231" t="s">
        <v>9</v>
      </c>
      <c r="AB9" s="219" t="s">
        <v>10</v>
      </c>
      <c r="AC9" s="219" t="s">
        <v>11</v>
      </c>
      <c r="AD9" s="219" t="s">
        <v>14</v>
      </c>
      <c r="AE9" s="219"/>
      <c r="AF9" s="219" t="s">
        <v>15</v>
      </c>
      <c r="AG9" s="287"/>
      <c r="AH9" s="227" t="s">
        <v>8</v>
      </c>
      <c r="AI9" s="231" t="s">
        <v>9</v>
      </c>
      <c r="AJ9" s="219" t="s">
        <v>10</v>
      </c>
      <c r="AK9" s="219" t="s">
        <v>11</v>
      </c>
      <c r="AL9" s="230" t="s">
        <v>12</v>
      </c>
      <c r="AM9" s="230"/>
      <c r="AN9" s="230" t="s">
        <v>13</v>
      </c>
      <c r="AO9" s="282"/>
    </row>
    <row r="10" spans="1:44" ht="56.25" customHeight="1" thickBot="1" x14ac:dyDescent="0.25">
      <c r="A10" s="293"/>
      <c r="B10" s="286"/>
      <c r="C10" s="286"/>
      <c r="D10" s="286"/>
      <c r="E10" s="286"/>
      <c r="F10" s="286"/>
      <c r="G10" s="286"/>
      <c r="H10" s="286"/>
      <c r="I10" s="286"/>
      <c r="J10" s="286"/>
      <c r="K10" s="286"/>
      <c r="L10" s="286"/>
      <c r="M10" s="286"/>
      <c r="N10" s="48" t="s">
        <v>16</v>
      </c>
      <c r="O10" s="48" t="s">
        <v>17</v>
      </c>
      <c r="P10" s="48" t="s">
        <v>18</v>
      </c>
      <c r="Q10" s="48" t="s">
        <v>19</v>
      </c>
      <c r="R10" s="286"/>
      <c r="S10" s="285"/>
      <c r="T10" s="286"/>
      <c r="U10" s="286"/>
      <c r="V10" s="48" t="s">
        <v>20</v>
      </c>
      <c r="W10" s="48" t="s">
        <v>21</v>
      </c>
      <c r="X10" s="48" t="s">
        <v>22</v>
      </c>
      <c r="Y10" s="49" t="s">
        <v>23</v>
      </c>
      <c r="Z10" s="284"/>
      <c r="AA10" s="285"/>
      <c r="AB10" s="286"/>
      <c r="AC10" s="286"/>
      <c r="AD10" s="286"/>
      <c r="AE10" s="286"/>
      <c r="AF10" s="286"/>
      <c r="AG10" s="288"/>
      <c r="AH10" s="289"/>
      <c r="AI10" s="285"/>
      <c r="AJ10" s="286"/>
      <c r="AK10" s="286"/>
      <c r="AL10" s="48" t="s">
        <v>24</v>
      </c>
      <c r="AM10" s="48" t="s">
        <v>25</v>
      </c>
      <c r="AN10" s="48" t="s">
        <v>26</v>
      </c>
      <c r="AO10" s="49" t="s">
        <v>27</v>
      </c>
      <c r="AR10" s="20"/>
    </row>
    <row r="11" spans="1:44" ht="13.5" hidden="1" thickBot="1" x14ac:dyDescent="0.25">
      <c r="A11" s="19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6"/>
      <c r="Q11" s="6"/>
      <c r="R11" s="5"/>
      <c r="S11" s="7"/>
      <c r="T11" s="5"/>
      <c r="U11" s="5"/>
      <c r="V11" s="5"/>
      <c r="W11" s="5"/>
      <c r="X11" s="6"/>
      <c r="Y11" s="16"/>
      <c r="Z11" s="15"/>
      <c r="AA11" s="7"/>
      <c r="AB11" s="5"/>
      <c r="AC11" s="5"/>
      <c r="AD11" s="5"/>
      <c r="AE11" s="5"/>
      <c r="AF11" s="6"/>
      <c r="AG11" s="16"/>
      <c r="AH11" s="50"/>
      <c r="AI11" s="7"/>
      <c r="AJ11" s="5"/>
      <c r="AK11" s="5"/>
      <c r="AL11" s="5"/>
      <c r="AM11" s="5"/>
      <c r="AN11" s="6"/>
      <c r="AO11" s="16"/>
    </row>
    <row r="12" spans="1:44" ht="3" hidden="1" customHeight="1" x14ac:dyDescent="0.2">
      <c r="A12" s="1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6"/>
      <c r="Q12" s="6"/>
      <c r="R12" s="5"/>
      <c r="S12" s="7"/>
      <c r="T12" s="5"/>
      <c r="U12" s="5"/>
      <c r="V12" s="5"/>
      <c r="W12" s="5"/>
      <c r="X12" s="6"/>
      <c r="Y12" s="16"/>
      <c r="Z12" s="15"/>
      <c r="AA12" s="7"/>
      <c r="AB12" s="5"/>
      <c r="AC12" s="5"/>
      <c r="AD12" s="5"/>
      <c r="AE12" s="5"/>
      <c r="AF12" s="6"/>
      <c r="AG12" s="16"/>
      <c r="AH12" s="50"/>
      <c r="AI12" s="7"/>
      <c r="AJ12" s="5"/>
      <c r="AK12" s="5"/>
      <c r="AL12" s="5"/>
      <c r="AM12" s="5"/>
      <c r="AN12" s="6"/>
      <c r="AO12" s="16"/>
    </row>
    <row r="13" spans="1:44" ht="13.5" hidden="1" thickBot="1" x14ac:dyDescent="0.25">
      <c r="A13" s="17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9"/>
      <c r="Q13" s="9"/>
      <c r="R13" s="8"/>
      <c r="S13" s="10"/>
      <c r="T13" s="8"/>
      <c r="U13" s="8"/>
      <c r="V13" s="8"/>
      <c r="W13" s="8"/>
      <c r="X13" s="9"/>
      <c r="Y13" s="18"/>
      <c r="Z13" s="17"/>
      <c r="AA13" s="10"/>
      <c r="AB13" s="8"/>
      <c r="AC13" s="8"/>
      <c r="AD13" s="8"/>
      <c r="AE13" s="8"/>
      <c r="AF13" s="9"/>
      <c r="AG13" s="18"/>
      <c r="AH13" s="51"/>
      <c r="AI13" s="10"/>
      <c r="AJ13" s="8"/>
      <c r="AK13" s="8"/>
      <c r="AL13" s="8"/>
      <c r="AM13" s="8"/>
      <c r="AN13" s="9"/>
      <c r="AO13" s="18"/>
    </row>
    <row r="14" spans="1:44" ht="13.5" thickBot="1" x14ac:dyDescent="0.25">
      <c r="A14" s="11">
        <v>1</v>
      </c>
      <c r="B14" s="12">
        <v>2</v>
      </c>
      <c r="C14" s="12">
        <v>3</v>
      </c>
      <c r="D14" s="12">
        <v>4</v>
      </c>
      <c r="E14" s="12">
        <v>5</v>
      </c>
      <c r="F14" s="12">
        <v>2</v>
      </c>
      <c r="G14" s="12">
        <v>3</v>
      </c>
      <c r="H14" s="12">
        <v>4</v>
      </c>
      <c r="I14" s="12">
        <v>5</v>
      </c>
      <c r="J14" s="12">
        <v>6</v>
      </c>
      <c r="K14" s="12">
        <v>7</v>
      </c>
      <c r="L14" s="12">
        <v>8</v>
      </c>
      <c r="M14" s="12">
        <v>9</v>
      </c>
      <c r="N14" s="12">
        <v>14</v>
      </c>
      <c r="O14" s="12">
        <v>10</v>
      </c>
      <c r="P14" s="12">
        <v>16</v>
      </c>
      <c r="Q14" s="12">
        <v>11</v>
      </c>
      <c r="R14" s="12">
        <v>2</v>
      </c>
      <c r="S14" s="13">
        <v>3</v>
      </c>
      <c r="T14" s="12">
        <v>4</v>
      </c>
      <c r="U14" s="12">
        <v>5</v>
      </c>
      <c r="V14" s="12">
        <v>16</v>
      </c>
      <c r="W14" s="12">
        <v>17</v>
      </c>
      <c r="X14" s="12">
        <v>18</v>
      </c>
      <c r="Y14" s="14">
        <v>19</v>
      </c>
      <c r="Z14" s="11">
        <v>6</v>
      </c>
      <c r="AA14" s="13">
        <v>7</v>
      </c>
      <c r="AB14" s="12">
        <v>8</v>
      </c>
      <c r="AC14" s="12">
        <v>9</v>
      </c>
      <c r="AD14" s="12">
        <v>24</v>
      </c>
      <c r="AE14" s="12">
        <v>10</v>
      </c>
      <c r="AF14" s="12">
        <v>26</v>
      </c>
      <c r="AG14" s="14">
        <v>11</v>
      </c>
      <c r="AH14" s="52">
        <v>12</v>
      </c>
      <c r="AI14" s="13">
        <v>13</v>
      </c>
      <c r="AJ14" s="12">
        <v>14</v>
      </c>
      <c r="AK14" s="12">
        <v>15</v>
      </c>
      <c r="AL14" s="12">
        <v>16</v>
      </c>
      <c r="AM14" s="12">
        <v>17</v>
      </c>
      <c r="AN14" s="12">
        <v>18</v>
      </c>
      <c r="AO14" s="14">
        <v>19</v>
      </c>
    </row>
    <row r="15" spans="1:44" ht="21" customHeight="1" x14ac:dyDescent="0.2">
      <c r="A15" s="21" t="s">
        <v>28</v>
      </c>
      <c r="B15" s="22">
        <f>B16+B18+B19</f>
        <v>74884</v>
      </c>
      <c r="C15" s="22">
        <f>C16+C18+C19</f>
        <v>75835</v>
      </c>
      <c r="D15" s="22">
        <f t="shared" ref="D15:D16" si="0">C15/B15*100</f>
        <v>101.26996421131349</v>
      </c>
      <c r="E15" s="23">
        <f t="shared" ref="E15:E16" si="1">C15/C$38*100</f>
        <v>22.655167057024041</v>
      </c>
      <c r="F15" s="22">
        <f>F16+F18+F19</f>
        <v>65662</v>
      </c>
      <c r="G15" s="22">
        <f>G16+G18+G19</f>
        <v>64664</v>
      </c>
      <c r="H15" s="22">
        <f t="shared" ref="H15:H16" si="2">G15/F15*100</f>
        <v>98.480095032134258</v>
      </c>
      <c r="I15" s="23">
        <f t="shared" ref="I15:I16" si="3">G15/G$38*100</f>
        <v>19.134417924757212</v>
      </c>
      <c r="J15" s="22">
        <f>J16+J18+J19</f>
        <v>77476</v>
      </c>
      <c r="K15" s="22">
        <f>K16+K18+K19</f>
        <v>69865.689370000007</v>
      </c>
      <c r="L15" s="22">
        <f t="shared" ref="L15:L16" si="4">K15/J15*100</f>
        <v>90.177202449790911</v>
      </c>
      <c r="M15" s="24">
        <f t="shared" ref="M15:M16" si="5">K15/K$38*100</f>
        <v>19.197566686453332</v>
      </c>
      <c r="N15" s="25">
        <f t="shared" ref="N15:N16" si="6">K15-C15</f>
        <v>-5969.3106299999927</v>
      </c>
      <c r="O15" s="25">
        <f t="shared" ref="O15:O16" si="7">K15-G15</f>
        <v>5201.6893700000073</v>
      </c>
      <c r="P15" s="26">
        <f t="shared" ref="P15:P16" si="8">K15/C15</f>
        <v>0.92128554585613509</v>
      </c>
      <c r="Q15" s="26">
        <f t="shared" ref="Q15:Q16" si="9">K15/G15</f>
        <v>1.0804418126005197</v>
      </c>
      <c r="R15" s="22">
        <f>R16+R18+R19</f>
        <v>70143</v>
      </c>
      <c r="S15" s="22">
        <f>S16+S18+S19</f>
        <v>61488.296940000007</v>
      </c>
      <c r="T15" s="22">
        <f t="shared" ref="T15:T16" si="10">S15/R15*100</f>
        <v>87.661344596039527</v>
      </c>
      <c r="U15" s="24">
        <f t="shared" ref="U15:U16" si="11">S15/S$38*100</f>
        <v>17.73796323671322</v>
      </c>
      <c r="V15" s="22">
        <f t="shared" ref="V15:V16" si="12">S15-G15</f>
        <v>-3175.7030599999925</v>
      </c>
      <c r="W15" s="22">
        <f t="shared" ref="W15:W16" si="13">S15-K15</f>
        <v>-8377.3924299999999</v>
      </c>
      <c r="X15" s="26">
        <f t="shared" ref="X15:X16" si="14">S15/G15</f>
        <v>0.95088916460472606</v>
      </c>
      <c r="Y15" s="27">
        <f t="shared" ref="Y15:Y16" si="15">S15/K15</f>
        <v>0.88009289673455637</v>
      </c>
      <c r="Z15" s="56">
        <f>Z16+Z18+Z19</f>
        <v>69811</v>
      </c>
      <c r="AA15" s="22">
        <f>AA16+AA18+AA19</f>
        <v>71121.997340000002</v>
      </c>
      <c r="AB15" s="22">
        <f t="shared" ref="AB15:AB19" si="16">AA15/Z15*100</f>
        <v>101.87792373694691</v>
      </c>
      <c r="AC15" s="24">
        <f t="shared" ref="AC15:AC39" si="17">AA15/AA$38*100</f>
        <v>15.10300752330706</v>
      </c>
      <c r="AD15" s="22">
        <f t="shared" ref="AD15:AD16" si="18">AA15-K15</f>
        <v>1256.3079699999944</v>
      </c>
      <c r="AE15" s="22">
        <f t="shared" ref="AE15:AE16" si="19">AA15-S15</f>
        <v>9633.7003999999943</v>
      </c>
      <c r="AF15" s="26">
        <f t="shared" ref="AF15:AF16" si="20">AA15/K15</f>
        <v>1.0179817587334856</v>
      </c>
      <c r="AG15" s="27">
        <f t="shared" ref="AG15:AG16" si="21">AA15/S15</f>
        <v>1.1566753492847675</v>
      </c>
      <c r="AH15" s="53">
        <f>AH16+AH18+AH19</f>
        <v>83696</v>
      </c>
      <c r="AI15" s="22">
        <f>AI16+AI18+AI19</f>
        <v>81656.948999999993</v>
      </c>
      <c r="AJ15" s="22">
        <f t="shared" ref="AJ15:AJ19" si="22">AI15/AH15*100</f>
        <v>97.563741397438335</v>
      </c>
      <c r="AK15" s="24">
        <f t="shared" ref="AK15:AK39" si="23">AI15/AI$38*100</f>
        <v>18.903760438745127</v>
      </c>
      <c r="AL15" s="22">
        <f t="shared" ref="AL15:AL16" si="24">AI15-S15</f>
        <v>20168.652059999986</v>
      </c>
      <c r="AM15" s="22">
        <f t="shared" ref="AM15:AM16" si="25">AI15-AA15</f>
        <v>10534.951659999992</v>
      </c>
      <c r="AN15" s="26">
        <f t="shared" ref="AN15:AN16" si="26">AI15/S15</f>
        <v>1.3280079797897226</v>
      </c>
      <c r="AO15" s="27">
        <f t="shared" ref="AO15:AO16" si="27">AI15/AA15</f>
        <v>1.1481250816064328</v>
      </c>
    </row>
    <row r="16" spans="1:44" ht="22.5" customHeight="1" x14ac:dyDescent="0.2">
      <c r="A16" s="28" t="s">
        <v>29</v>
      </c>
      <c r="B16" s="29">
        <v>62980</v>
      </c>
      <c r="C16" s="29">
        <v>64012</v>
      </c>
      <c r="D16" s="29">
        <f t="shared" si="0"/>
        <v>101.63861543347095</v>
      </c>
      <c r="E16" s="30">
        <f t="shared" si="1"/>
        <v>19.123129869509107</v>
      </c>
      <c r="F16" s="29">
        <v>53155</v>
      </c>
      <c r="G16" s="29">
        <v>52188</v>
      </c>
      <c r="H16" s="29">
        <f t="shared" si="2"/>
        <v>98.180792023327996</v>
      </c>
      <c r="I16" s="30">
        <f t="shared" si="3"/>
        <v>15.442703863930923</v>
      </c>
      <c r="J16" s="29">
        <v>63779</v>
      </c>
      <c r="K16" s="29">
        <v>56128.118410000003</v>
      </c>
      <c r="L16" s="29">
        <f t="shared" si="4"/>
        <v>88.004074083946122</v>
      </c>
      <c r="M16" s="31">
        <f t="shared" si="5"/>
        <v>15.422781996105336</v>
      </c>
      <c r="N16" s="32">
        <f t="shared" si="6"/>
        <v>-7883.8815899999972</v>
      </c>
      <c r="O16" s="32">
        <f t="shared" si="7"/>
        <v>3940.1184100000028</v>
      </c>
      <c r="P16" s="33">
        <f t="shared" si="8"/>
        <v>0.87683744313566214</v>
      </c>
      <c r="Q16" s="33">
        <f t="shared" si="9"/>
        <v>1.0754985515827393</v>
      </c>
      <c r="R16" s="29">
        <v>58419</v>
      </c>
      <c r="S16" s="34">
        <v>50694</v>
      </c>
      <c r="T16" s="29">
        <f t="shared" si="10"/>
        <v>86.776562419760694</v>
      </c>
      <c r="U16" s="31">
        <f t="shared" si="11"/>
        <v>14.624056171199266</v>
      </c>
      <c r="V16" s="29">
        <f t="shared" si="12"/>
        <v>-1494</v>
      </c>
      <c r="W16" s="29">
        <f t="shared" si="13"/>
        <v>-5434.1184100000028</v>
      </c>
      <c r="X16" s="33">
        <f t="shared" si="14"/>
        <v>0.97137272936307195</v>
      </c>
      <c r="Y16" s="35">
        <f t="shared" si="15"/>
        <v>0.90318367043225456</v>
      </c>
      <c r="Z16" s="57">
        <v>59559</v>
      </c>
      <c r="AA16" s="34">
        <v>60919</v>
      </c>
      <c r="AB16" s="29">
        <f t="shared" si="16"/>
        <v>102.2834500243456</v>
      </c>
      <c r="AC16" s="31">
        <f t="shared" si="17"/>
        <v>12.936364974593989</v>
      </c>
      <c r="AD16" s="29">
        <f t="shared" si="18"/>
        <v>4790.8815899999972</v>
      </c>
      <c r="AE16" s="29">
        <f t="shared" si="19"/>
        <v>10225</v>
      </c>
      <c r="AF16" s="33">
        <f t="shared" si="20"/>
        <v>1.0853561766493571</v>
      </c>
      <c r="AG16" s="35">
        <f t="shared" si="21"/>
        <v>1.2017003984692469</v>
      </c>
      <c r="AH16" s="54">
        <v>72876</v>
      </c>
      <c r="AI16" s="34">
        <v>71024.34</v>
      </c>
      <c r="AJ16" s="29">
        <f t="shared" si="22"/>
        <v>97.459163510620769</v>
      </c>
      <c r="AK16" s="31">
        <f t="shared" si="23"/>
        <v>16.442288441121931</v>
      </c>
      <c r="AL16" s="29">
        <f t="shared" si="24"/>
        <v>20330.339999999997</v>
      </c>
      <c r="AM16" s="29">
        <f t="shared" si="25"/>
        <v>10105.339999999997</v>
      </c>
      <c r="AN16" s="33">
        <f t="shared" si="26"/>
        <v>1.401040359805894</v>
      </c>
      <c r="AO16" s="35">
        <f t="shared" si="27"/>
        <v>1.1658815804592984</v>
      </c>
    </row>
    <row r="17" spans="1:42" ht="16.5" hidden="1" customHeight="1" x14ac:dyDescent="0.2">
      <c r="A17" s="36" t="s">
        <v>30</v>
      </c>
      <c r="B17" s="29"/>
      <c r="C17" s="29"/>
      <c r="D17" s="29"/>
      <c r="E17" s="30"/>
      <c r="F17" s="29"/>
      <c r="G17" s="29"/>
      <c r="H17" s="29"/>
      <c r="I17" s="30"/>
      <c r="J17" s="29"/>
      <c r="K17" s="29"/>
      <c r="L17" s="29"/>
      <c r="M17" s="31"/>
      <c r="N17" s="32"/>
      <c r="O17" s="32"/>
      <c r="P17" s="33"/>
      <c r="Q17" s="33"/>
      <c r="R17" s="29">
        <f>R16</f>
        <v>58419</v>
      </c>
      <c r="S17" s="34">
        <f>S16</f>
        <v>50694</v>
      </c>
      <c r="T17" s="29"/>
      <c r="U17" s="31"/>
      <c r="V17" s="29"/>
      <c r="W17" s="29"/>
      <c r="X17" s="33"/>
      <c r="Y17" s="35"/>
      <c r="Z17" s="57">
        <f>Z16</f>
        <v>59559</v>
      </c>
      <c r="AA17" s="34">
        <f>AA16</f>
        <v>60919</v>
      </c>
      <c r="AB17" s="29">
        <f t="shared" si="16"/>
        <v>102.2834500243456</v>
      </c>
      <c r="AC17" s="31">
        <f t="shared" si="17"/>
        <v>12.936364974593989</v>
      </c>
      <c r="AD17" s="29"/>
      <c r="AE17" s="29" t="str">
        <f>AA16-S17&amp;" *"</f>
        <v>10225 *</v>
      </c>
      <c r="AF17" s="33"/>
      <c r="AG17" s="35">
        <f>AA16/S17</f>
        <v>1.2017003984692469</v>
      </c>
      <c r="AH17" s="54">
        <f>AH16</f>
        <v>72876</v>
      </c>
      <c r="AI17" s="34">
        <f>AI16</f>
        <v>71024.34</v>
      </c>
      <c r="AJ17" s="29">
        <f t="shared" si="22"/>
        <v>97.459163510620769</v>
      </c>
      <c r="AK17" s="31">
        <f t="shared" si="23"/>
        <v>16.442288441121931</v>
      </c>
      <c r="AL17" s="37">
        <f>AI16-S17</f>
        <v>20330.339999999997</v>
      </c>
      <c r="AM17" s="29"/>
      <c r="AN17" s="33">
        <f>AI16/S17</f>
        <v>1.401040359805894</v>
      </c>
      <c r="AO17" s="35"/>
    </row>
    <row r="18" spans="1:42" ht="21" customHeight="1" x14ac:dyDescent="0.2">
      <c r="A18" s="28" t="s">
        <v>31</v>
      </c>
      <c r="B18" s="29">
        <v>9853</v>
      </c>
      <c r="C18" s="29">
        <v>9741</v>
      </c>
      <c r="D18" s="29">
        <f t="shared" ref="D18:D19" si="28">C18/B18*100</f>
        <v>98.863290368415718</v>
      </c>
      <c r="E18" s="30">
        <f t="shared" ref="E18:E39" si="29">C18/C$38*100</f>
        <v>2.9100544907031214</v>
      </c>
      <c r="F18" s="29">
        <v>10422</v>
      </c>
      <c r="G18" s="29">
        <v>10412</v>
      </c>
      <c r="H18" s="29">
        <f t="shared" ref="H18:H19" si="30">G18/F18*100</f>
        <v>99.904049126847056</v>
      </c>
      <c r="I18" s="30">
        <f t="shared" ref="I18:I33" si="31">G18/G$38*100</f>
        <v>3.0809655980541271</v>
      </c>
      <c r="J18" s="29">
        <v>10766</v>
      </c>
      <c r="K18" s="29">
        <v>10779.78116</v>
      </c>
      <c r="L18" s="29">
        <f t="shared" ref="L18:L19" si="32">K18/J18*100</f>
        <v>100.12800631618057</v>
      </c>
      <c r="M18" s="31">
        <f t="shared" ref="M18:M39" si="33">K18/K$38*100</f>
        <v>2.9620486042657546</v>
      </c>
      <c r="N18" s="32">
        <f t="shared" ref="N18:N39" si="34">K18-C18</f>
        <v>1038.7811600000005</v>
      </c>
      <c r="O18" s="32">
        <f t="shared" ref="O18:O39" si="35">K18-G18</f>
        <v>367.78116000000045</v>
      </c>
      <c r="P18" s="33">
        <f t="shared" ref="P18:P19" si="36">K18/C18</f>
        <v>1.1066400944461554</v>
      </c>
      <c r="Q18" s="33">
        <f t="shared" ref="Q18:Q19" si="37">K18/G18</f>
        <v>1.0353228159815597</v>
      </c>
      <c r="R18" s="29">
        <v>10204</v>
      </c>
      <c r="S18" s="34">
        <v>9345.2642400000004</v>
      </c>
      <c r="T18" s="29">
        <f t="shared" ref="T18:T19" si="38">S18/R18*100</f>
        <v>91.584322226577825</v>
      </c>
      <c r="U18" s="31">
        <f t="shared" ref="U18:U39" si="39">S18/S$38*100</f>
        <v>2.6958943697569695</v>
      </c>
      <c r="V18" s="29">
        <f t="shared" ref="V18:V39" si="40">S18-G18</f>
        <v>-1066.7357599999996</v>
      </c>
      <c r="W18" s="29">
        <f t="shared" ref="W18:W39" si="41">S18-K18</f>
        <v>-1434.51692</v>
      </c>
      <c r="X18" s="33">
        <f t="shared" ref="X18:X33" si="42">S18/G18</f>
        <v>0.89754746830580101</v>
      </c>
      <c r="Y18" s="35">
        <f t="shared" ref="Y18:Y39" si="43">S18/K18</f>
        <v>0.86692522800713334</v>
      </c>
      <c r="Z18" s="57">
        <v>8362</v>
      </c>
      <c r="AA18" s="34">
        <v>8310.0202599999993</v>
      </c>
      <c r="AB18" s="29">
        <f t="shared" si="16"/>
        <v>99.378381487682361</v>
      </c>
      <c r="AC18" s="31">
        <f t="shared" si="17"/>
        <v>1.7646621748490687</v>
      </c>
      <c r="AD18" s="29">
        <f t="shared" ref="AD18:AD39" si="44">AA18-K18</f>
        <v>-2469.7609000000011</v>
      </c>
      <c r="AE18" s="29">
        <f t="shared" ref="AE18:AE39" si="45">AA18-S18</f>
        <v>-1035.2439800000011</v>
      </c>
      <c r="AF18" s="33">
        <f t="shared" ref="AF18:AF39" si="46">AA18/K18</f>
        <v>0.77088951405020911</v>
      </c>
      <c r="AG18" s="35">
        <f t="shared" ref="AG18:AG33" si="47">AA18/S18</f>
        <v>0.8892226101463343</v>
      </c>
      <c r="AH18" s="54">
        <v>8685</v>
      </c>
      <c r="AI18" s="34">
        <v>8577.9359999999997</v>
      </c>
      <c r="AJ18" s="29">
        <f t="shared" si="22"/>
        <v>98.767253886010366</v>
      </c>
      <c r="AK18" s="31">
        <f t="shared" si="23"/>
        <v>1.9858107508142098</v>
      </c>
      <c r="AL18" s="29">
        <f t="shared" ref="AL18:AL39" si="48">AI18-S18</f>
        <v>-767.32824000000073</v>
      </c>
      <c r="AM18" s="29">
        <f t="shared" ref="AM18:AM39" si="49">AI18-AA18</f>
        <v>267.91574000000037</v>
      </c>
      <c r="AN18" s="33">
        <f t="shared" ref="AN18:AN33" si="50">AI18/S18</f>
        <v>0.9178912205911044</v>
      </c>
      <c r="AO18" s="35">
        <f t="shared" ref="AO18:AO33" si="51">AI18/AA18</f>
        <v>1.0322400826493292</v>
      </c>
    </row>
    <row r="19" spans="1:42" ht="18.75" customHeight="1" x14ac:dyDescent="0.2">
      <c r="A19" s="28" t="s">
        <v>32</v>
      </c>
      <c r="B19" s="29">
        <v>2051</v>
      </c>
      <c r="C19" s="29">
        <v>2082</v>
      </c>
      <c r="D19" s="29">
        <f t="shared" si="28"/>
        <v>101.51145782545099</v>
      </c>
      <c r="E19" s="30">
        <f t="shared" si="29"/>
        <v>0.62198269681181584</v>
      </c>
      <c r="F19" s="29">
        <v>2085</v>
      </c>
      <c r="G19" s="29">
        <v>2064</v>
      </c>
      <c r="H19" s="29">
        <f t="shared" si="30"/>
        <v>98.992805755395679</v>
      </c>
      <c r="I19" s="30">
        <f t="shared" si="31"/>
        <v>0.61074846277215888</v>
      </c>
      <c r="J19" s="29">
        <v>2931</v>
      </c>
      <c r="K19" s="29">
        <v>2957.7898</v>
      </c>
      <c r="L19" s="29">
        <f t="shared" si="32"/>
        <v>100.91401569430229</v>
      </c>
      <c r="M19" s="31">
        <f t="shared" si="33"/>
        <v>0.81273608608224157</v>
      </c>
      <c r="N19" s="32">
        <f t="shared" si="34"/>
        <v>875.78980000000001</v>
      </c>
      <c r="O19" s="32">
        <f t="shared" si="35"/>
        <v>893.78980000000001</v>
      </c>
      <c r="P19" s="33">
        <f t="shared" si="36"/>
        <v>1.4206483189241115</v>
      </c>
      <c r="Q19" s="33">
        <f t="shared" si="37"/>
        <v>1.4330376937984497</v>
      </c>
      <c r="R19" s="29">
        <v>1520</v>
      </c>
      <c r="S19" s="34">
        <v>1449.0327</v>
      </c>
      <c r="T19" s="29">
        <f t="shared" si="38"/>
        <v>95.331098684210531</v>
      </c>
      <c r="U19" s="31">
        <f t="shared" si="39"/>
        <v>0.41801269575698369</v>
      </c>
      <c r="V19" s="29">
        <f t="shared" si="40"/>
        <v>-614.96730000000002</v>
      </c>
      <c r="W19" s="29">
        <f t="shared" si="41"/>
        <v>-1508.7571</v>
      </c>
      <c r="X19" s="33">
        <f t="shared" si="42"/>
        <v>0.702050726744186</v>
      </c>
      <c r="Y19" s="35">
        <f t="shared" si="43"/>
        <v>0.48990388025545289</v>
      </c>
      <c r="Z19" s="57">
        <v>1890</v>
      </c>
      <c r="AA19" s="34">
        <v>1892.9770799999999</v>
      </c>
      <c r="AB19" s="29">
        <f t="shared" si="16"/>
        <v>100.15751746031745</v>
      </c>
      <c r="AC19" s="31">
        <f t="shared" si="17"/>
        <v>0.40198037386400298</v>
      </c>
      <c r="AD19" s="29">
        <f t="shared" si="44"/>
        <v>-1064.8127200000001</v>
      </c>
      <c r="AE19" s="29">
        <f t="shared" si="45"/>
        <v>443.94437999999991</v>
      </c>
      <c r="AF19" s="33">
        <f t="shared" si="46"/>
        <v>0.63999716274631813</v>
      </c>
      <c r="AG19" s="35">
        <f t="shared" si="47"/>
        <v>1.3063729203626666</v>
      </c>
      <c r="AH19" s="54">
        <v>2135</v>
      </c>
      <c r="AI19" s="34">
        <v>2054.6729999999998</v>
      </c>
      <c r="AJ19" s="29">
        <f t="shared" si="22"/>
        <v>96.237611241217792</v>
      </c>
      <c r="AK19" s="31">
        <f t="shared" si="23"/>
        <v>0.4756612468089858</v>
      </c>
      <c r="AL19" s="29">
        <f t="shared" si="48"/>
        <v>605.6402999999998</v>
      </c>
      <c r="AM19" s="29">
        <f t="shared" si="49"/>
        <v>161.69591999999989</v>
      </c>
      <c r="AN19" s="33">
        <f t="shared" si="50"/>
        <v>1.4179617892681096</v>
      </c>
      <c r="AO19" s="35">
        <f t="shared" si="51"/>
        <v>1.0854188472266129</v>
      </c>
    </row>
    <row r="20" spans="1:42" ht="19.5" hidden="1" customHeight="1" x14ac:dyDescent="0.2">
      <c r="A20" s="28" t="s">
        <v>33</v>
      </c>
      <c r="B20" s="29">
        <v>0</v>
      </c>
      <c r="C20" s="29">
        <v>0</v>
      </c>
      <c r="D20" s="29"/>
      <c r="E20" s="30">
        <f t="shared" si="29"/>
        <v>0</v>
      </c>
      <c r="F20" s="29">
        <v>0</v>
      </c>
      <c r="G20" s="29">
        <v>0</v>
      </c>
      <c r="H20" s="29"/>
      <c r="I20" s="30">
        <f t="shared" si="31"/>
        <v>0</v>
      </c>
      <c r="J20" s="29">
        <v>0</v>
      </c>
      <c r="K20" s="29">
        <v>0</v>
      </c>
      <c r="L20" s="29"/>
      <c r="M20" s="31">
        <f t="shared" si="33"/>
        <v>0</v>
      </c>
      <c r="N20" s="32">
        <f t="shared" si="34"/>
        <v>0</v>
      </c>
      <c r="O20" s="32">
        <f t="shared" si="35"/>
        <v>0</v>
      </c>
      <c r="P20" s="33"/>
      <c r="Q20" s="33"/>
      <c r="R20" s="29">
        <v>0</v>
      </c>
      <c r="S20" s="34">
        <v>0</v>
      </c>
      <c r="T20" s="29"/>
      <c r="U20" s="31">
        <f t="shared" si="39"/>
        <v>0</v>
      </c>
      <c r="V20" s="29">
        <f t="shared" si="40"/>
        <v>0</v>
      </c>
      <c r="W20" s="29">
        <f t="shared" si="41"/>
        <v>0</v>
      </c>
      <c r="X20" s="33" t="e">
        <f t="shared" si="42"/>
        <v>#DIV/0!</v>
      </c>
      <c r="Y20" s="35" t="e">
        <f t="shared" si="43"/>
        <v>#DIV/0!</v>
      </c>
      <c r="Z20" s="57">
        <v>0</v>
      </c>
      <c r="AA20" s="34">
        <v>0</v>
      </c>
      <c r="AB20" s="29"/>
      <c r="AC20" s="31">
        <f t="shared" si="17"/>
        <v>0</v>
      </c>
      <c r="AD20" s="29">
        <f t="shared" si="44"/>
        <v>0</v>
      </c>
      <c r="AE20" s="29">
        <f t="shared" si="45"/>
        <v>0</v>
      </c>
      <c r="AF20" s="33" t="e">
        <f t="shared" si="46"/>
        <v>#DIV/0!</v>
      </c>
      <c r="AG20" s="35" t="e">
        <f t="shared" si="47"/>
        <v>#DIV/0!</v>
      </c>
      <c r="AH20" s="54">
        <v>0</v>
      </c>
      <c r="AI20" s="34">
        <v>0</v>
      </c>
      <c r="AJ20" s="29"/>
      <c r="AK20" s="31">
        <f t="shared" si="23"/>
        <v>0</v>
      </c>
      <c r="AL20" s="29">
        <f t="shared" si="48"/>
        <v>0</v>
      </c>
      <c r="AM20" s="29">
        <f t="shared" si="49"/>
        <v>0</v>
      </c>
      <c r="AN20" s="33" t="e">
        <f t="shared" si="50"/>
        <v>#DIV/0!</v>
      </c>
      <c r="AO20" s="35" t="e">
        <f t="shared" si="51"/>
        <v>#DIV/0!</v>
      </c>
    </row>
    <row r="21" spans="1:42" ht="21.75" customHeight="1" x14ac:dyDescent="0.2">
      <c r="A21" s="38" t="s">
        <v>34</v>
      </c>
      <c r="B21" s="39">
        <f>B22+B23+B24+B25+B26+B27</f>
        <v>33854</v>
      </c>
      <c r="C21" s="39">
        <f>C22+C23+C24+C25+C26+C27</f>
        <v>34370</v>
      </c>
      <c r="D21" s="39">
        <f t="shared" ref="D21:D33" si="52">C21/B21*100</f>
        <v>101.52419211909967</v>
      </c>
      <c r="E21" s="40">
        <f t="shared" si="29"/>
        <v>10.267793126523589</v>
      </c>
      <c r="F21" s="39">
        <f>F22+F23+F24+F25+F26+F27</f>
        <v>52414</v>
      </c>
      <c r="G21" s="39">
        <f>G22+G23+G24+G25+G26+G27</f>
        <v>53600</v>
      </c>
      <c r="H21" s="39">
        <f t="shared" ref="H21:H33" si="53">G21/F21*100</f>
        <v>102.26275422597016</v>
      </c>
      <c r="I21" s="40">
        <f t="shared" si="31"/>
        <v>15.860522095245985</v>
      </c>
      <c r="J21" s="39">
        <f>J22+J23+J24+J25+J26+J27</f>
        <v>62652.861599999997</v>
      </c>
      <c r="K21" s="39">
        <f>K22+K23+K24+K25+K26+K27</f>
        <v>63811.04952</v>
      </c>
      <c r="L21" s="39">
        <f t="shared" ref="L21:L39" si="54">K21/J21*100</f>
        <v>101.84857944301781</v>
      </c>
      <c r="M21" s="41">
        <f t="shared" si="33"/>
        <v>17.533883792446947</v>
      </c>
      <c r="N21" s="42">
        <f t="shared" si="34"/>
        <v>29441.04952</v>
      </c>
      <c r="O21" s="42">
        <f t="shared" si="35"/>
        <v>10211.04952</v>
      </c>
      <c r="P21" s="43">
        <f t="shared" ref="P21:P33" si="55">K21/C21</f>
        <v>1.8565914902531278</v>
      </c>
      <c r="Q21" s="43">
        <f t="shared" ref="Q21:Q33" si="56">K21/G21</f>
        <v>1.1905046552238807</v>
      </c>
      <c r="R21" s="39">
        <f>R22+R23+R24+R25+R26+R27</f>
        <v>50440.692879999995</v>
      </c>
      <c r="S21" s="39">
        <f>S22+S23+S24+S25+S26+S27</f>
        <v>41815.414269999994</v>
      </c>
      <c r="T21" s="39">
        <f t="shared" ref="T21:T33" si="57">S21/R21*100</f>
        <v>82.900158349291885</v>
      </c>
      <c r="U21" s="41">
        <f t="shared" si="39"/>
        <v>12.06278784681515</v>
      </c>
      <c r="V21" s="39">
        <f t="shared" si="40"/>
        <v>-11784.585730000006</v>
      </c>
      <c r="W21" s="39">
        <f t="shared" si="41"/>
        <v>-21995.635250000007</v>
      </c>
      <c r="X21" s="43">
        <f t="shared" si="42"/>
        <v>0.78013832593283572</v>
      </c>
      <c r="Y21" s="44">
        <f t="shared" si="43"/>
        <v>0.65530052529372651</v>
      </c>
      <c r="Z21" s="58">
        <f>Z22+Z23+Z24+Z25+Z26+Z27</f>
        <v>42843</v>
      </c>
      <c r="AA21" s="39">
        <f>AA22+AA23+AA24+AA25+AA26+AA27</f>
        <v>41051.144160000003</v>
      </c>
      <c r="AB21" s="39">
        <f t="shared" ref="AB21:AB26" si="58">AA21/Z21*100</f>
        <v>95.817622855542339</v>
      </c>
      <c r="AC21" s="41">
        <f t="shared" si="17"/>
        <v>8.7173555619500096</v>
      </c>
      <c r="AD21" s="39">
        <f t="shared" si="44"/>
        <v>-22759.905359999997</v>
      </c>
      <c r="AE21" s="39">
        <f t="shared" si="45"/>
        <v>-764.27010999999038</v>
      </c>
      <c r="AF21" s="43">
        <f t="shared" si="46"/>
        <v>0.64332344427485921</v>
      </c>
      <c r="AG21" s="44">
        <f t="shared" si="47"/>
        <v>0.98172276603395248</v>
      </c>
      <c r="AH21" s="55">
        <f>AH22+AH23+AH24+AH25+AH26+AH27</f>
        <v>43905</v>
      </c>
      <c r="AI21" s="39">
        <f>AI22+AI23+AI24+AI25+AI26+AI27</f>
        <v>44561.144</v>
      </c>
      <c r="AJ21" s="39">
        <f t="shared" ref="AJ21:AJ26" si="59">AI21/AH21*100</f>
        <v>101.49446304521126</v>
      </c>
      <c r="AK21" s="41">
        <f t="shared" si="23"/>
        <v>10.316001287929884</v>
      </c>
      <c r="AL21" s="39">
        <f t="shared" si="48"/>
        <v>2745.7297300000064</v>
      </c>
      <c r="AM21" s="39">
        <f t="shared" si="49"/>
        <v>3509.9998399999968</v>
      </c>
      <c r="AN21" s="43">
        <f t="shared" si="50"/>
        <v>1.0656631000298351</v>
      </c>
      <c r="AO21" s="44">
        <f t="shared" si="51"/>
        <v>1.0855030940506676</v>
      </c>
    </row>
    <row r="22" spans="1:42" ht="30" customHeight="1" x14ac:dyDescent="0.2">
      <c r="A22" s="28" t="s">
        <v>35</v>
      </c>
      <c r="B22" s="29">
        <v>6403</v>
      </c>
      <c r="C22" s="29">
        <v>6653</v>
      </c>
      <c r="D22" s="29">
        <f t="shared" si="52"/>
        <v>103.90441980321725</v>
      </c>
      <c r="E22" s="30">
        <f t="shared" si="29"/>
        <v>1.98753644663257</v>
      </c>
      <c r="F22" s="29">
        <v>7900</v>
      </c>
      <c r="G22" s="29">
        <v>8184</v>
      </c>
      <c r="H22" s="29">
        <f t="shared" si="53"/>
        <v>103.59493670886076</v>
      </c>
      <c r="I22" s="30">
        <f t="shared" si="31"/>
        <v>2.4216886721547226</v>
      </c>
      <c r="J22" s="29">
        <v>12951</v>
      </c>
      <c r="K22" s="29">
        <v>13213.778899999999</v>
      </c>
      <c r="L22" s="29">
        <f t="shared" si="54"/>
        <v>102.02902401358969</v>
      </c>
      <c r="M22" s="31">
        <f t="shared" si="33"/>
        <v>3.6308580635250367</v>
      </c>
      <c r="N22" s="32">
        <f t="shared" si="34"/>
        <v>6560.7788999999993</v>
      </c>
      <c r="O22" s="32">
        <f t="shared" si="35"/>
        <v>5029.7788999999993</v>
      </c>
      <c r="P22" s="33">
        <f t="shared" si="55"/>
        <v>1.9861384187584548</v>
      </c>
      <c r="Q22" s="33">
        <f t="shared" si="56"/>
        <v>1.6145868646138806</v>
      </c>
      <c r="R22" s="29">
        <v>16705.3</v>
      </c>
      <c r="S22" s="34">
        <v>16885.32749</v>
      </c>
      <c r="T22" s="29">
        <f t="shared" si="57"/>
        <v>101.07766690810701</v>
      </c>
      <c r="U22" s="31">
        <f t="shared" si="39"/>
        <v>4.8710296619492466</v>
      </c>
      <c r="V22" s="29">
        <f t="shared" si="40"/>
        <v>8701.3274899999997</v>
      </c>
      <c r="W22" s="29">
        <f t="shared" si="41"/>
        <v>3671.5485900000003</v>
      </c>
      <c r="X22" s="33">
        <f t="shared" si="42"/>
        <v>2.0632120588954055</v>
      </c>
      <c r="Y22" s="35">
        <f t="shared" si="43"/>
        <v>1.277857577138664</v>
      </c>
      <c r="Z22" s="57">
        <v>14232.1</v>
      </c>
      <c r="AA22" s="34">
        <v>14478.02411</v>
      </c>
      <c r="AB22" s="29">
        <f t="shared" si="58"/>
        <v>101.72795378053836</v>
      </c>
      <c r="AC22" s="31">
        <f t="shared" si="17"/>
        <v>3.0744595938530064</v>
      </c>
      <c r="AD22" s="29">
        <f t="shared" si="44"/>
        <v>1264.245210000001</v>
      </c>
      <c r="AE22" s="29">
        <f t="shared" si="45"/>
        <v>-2407.3033799999994</v>
      </c>
      <c r="AF22" s="33">
        <f t="shared" si="46"/>
        <v>1.0956762800079847</v>
      </c>
      <c r="AG22" s="35">
        <f t="shared" si="47"/>
        <v>0.85743223627580356</v>
      </c>
      <c r="AH22" s="54">
        <v>13676</v>
      </c>
      <c r="AI22" s="34">
        <v>14101.050999999999</v>
      </c>
      <c r="AJ22" s="29">
        <f t="shared" si="59"/>
        <v>103.10800672711318</v>
      </c>
      <c r="AK22" s="31">
        <f t="shared" si="23"/>
        <v>3.2644238280140425</v>
      </c>
      <c r="AL22" s="29">
        <f t="shared" si="48"/>
        <v>-2784.2764900000002</v>
      </c>
      <c r="AM22" s="29">
        <f t="shared" si="49"/>
        <v>-376.97311000000082</v>
      </c>
      <c r="AN22" s="33">
        <f t="shared" si="50"/>
        <v>0.83510675219956898</v>
      </c>
      <c r="AO22" s="35">
        <f t="shared" si="51"/>
        <v>0.97396239244140881</v>
      </c>
    </row>
    <row r="23" spans="1:42" ht="30" customHeight="1" x14ac:dyDescent="0.2">
      <c r="A23" s="28" t="s">
        <v>36</v>
      </c>
      <c r="B23" s="29">
        <v>400</v>
      </c>
      <c r="C23" s="29">
        <v>383</v>
      </c>
      <c r="D23" s="29">
        <f t="shared" si="52"/>
        <v>95.75</v>
      </c>
      <c r="E23" s="30">
        <f t="shared" si="29"/>
        <v>0.11441852683906123</v>
      </c>
      <c r="F23" s="29">
        <v>555</v>
      </c>
      <c r="G23" s="29">
        <v>532</v>
      </c>
      <c r="H23" s="29">
        <f t="shared" si="53"/>
        <v>95.85585585585585</v>
      </c>
      <c r="I23" s="30">
        <f t="shared" si="31"/>
        <v>0.15742159990057583</v>
      </c>
      <c r="J23" s="29">
        <v>496.3</v>
      </c>
      <c r="K23" s="29">
        <v>495.28762999999998</v>
      </c>
      <c r="L23" s="29">
        <f t="shared" si="54"/>
        <v>99.79601652226475</v>
      </c>
      <c r="M23" s="31">
        <f t="shared" si="33"/>
        <v>0.13609423154111538</v>
      </c>
      <c r="N23" s="32">
        <f t="shared" si="34"/>
        <v>112.28762999999998</v>
      </c>
      <c r="O23" s="32">
        <f t="shared" si="35"/>
        <v>-36.712370000000021</v>
      </c>
      <c r="P23" s="33">
        <f t="shared" si="55"/>
        <v>1.2931791906005221</v>
      </c>
      <c r="Q23" s="33">
        <f t="shared" si="56"/>
        <v>0.93099178571428565</v>
      </c>
      <c r="R23" s="29">
        <v>809</v>
      </c>
      <c r="S23" s="34">
        <v>541.30474000000004</v>
      </c>
      <c r="T23" s="29">
        <f t="shared" si="57"/>
        <v>66.910351050679864</v>
      </c>
      <c r="U23" s="31">
        <f t="shared" si="39"/>
        <v>0.15615400093692378</v>
      </c>
      <c r="V23" s="29">
        <f t="shared" si="40"/>
        <v>9.304740000000038</v>
      </c>
      <c r="W23" s="29">
        <f t="shared" si="41"/>
        <v>46.017110000000059</v>
      </c>
      <c r="X23" s="33">
        <f t="shared" si="42"/>
        <v>1.0174901127819549</v>
      </c>
      <c r="Y23" s="35">
        <f t="shared" si="43"/>
        <v>1.0929098713812013</v>
      </c>
      <c r="Z23" s="57">
        <v>429</v>
      </c>
      <c r="AA23" s="34">
        <v>409.13587000000001</v>
      </c>
      <c r="AB23" s="29">
        <f t="shared" si="58"/>
        <v>95.369666666666674</v>
      </c>
      <c r="AC23" s="31">
        <f t="shared" si="17"/>
        <v>8.6881448128138E-2</v>
      </c>
      <c r="AD23" s="29">
        <f t="shared" si="44"/>
        <v>-86.151759999999967</v>
      </c>
      <c r="AE23" s="29">
        <f t="shared" si="45"/>
        <v>-132.16887000000003</v>
      </c>
      <c r="AF23" s="33">
        <f t="shared" si="46"/>
        <v>0.82605711352007727</v>
      </c>
      <c r="AG23" s="35">
        <f t="shared" si="47"/>
        <v>0.75583278653721009</v>
      </c>
      <c r="AH23" s="54">
        <v>864</v>
      </c>
      <c r="AI23" s="34">
        <v>875.23400000000004</v>
      </c>
      <c r="AJ23" s="29">
        <f t="shared" si="59"/>
        <v>101.30023148148149</v>
      </c>
      <c r="AK23" s="31">
        <f t="shared" si="23"/>
        <v>0.20261856543090598</v>
      </c>
      <c r="AL23" s="29">
        <f t="shared" si="48"/>
        <v>333.92926</v>
      </c>
      <c r="AM23" s="29">
        <f t="shared" si="49"/>
        <v>466.09813000000003</v>
      </c>
      <c r="AN23" s="33">
        <f t="shared" si="50"/>
        <v>1.6168969811718257</v>
      </c>
      <c r="AO23" s="35">
        <f t="shared" si="51"/>
        <v>2.1392257784681652</v>
      </c>
    </row>
    <row r="24" spans="1:42" ht="26.25" customHeight="1" x14ac:dyDescent="0.2">
      <c r="A24" s="28" t="s">
        <v>37</v>
      </c>
      <c r="B24" s="29">
        <v>15642</v>
      </c>
      <c r="C24" s="29">
        <v>15854</v>
      </c>
      <c r="D24" s="29">
        <f t="shared" si="52"/>
        <v>101.35532540595831</v>
      </c>
      <c r="E24" s="30">
        <f t="shared" si="29"/>
        <v>4.7362697767793129</v>
      </c>
      <c r="F24" s="29">
        <v>15297</v>
      </c>
      <c r="G24" s="29">
        <v>15559</v>
      </c>
      <c r="H24" s="29">
        <f t="shared" si="53"/>
        <v>101.71275413479768</v>
      </c>
      <c r="I24" s="30">
        <f t="shared" si="31"/>
        <v>4.6039899865659013</v>
      </c>
      <c r="J24" s="29">
        <v>20315.911599999999</v>
      </c>
      <c r="K24" s="29">
        <v>20471.544760000001</v>
      </c>
      <c r="L24" s="29">
        <f t="shared" si="54"/>
        <v>100.76606535342476</v>
      </c>
      <c r="M24" s="31">
        <f t="shared" si="33"/>
        <v>5.6251337279950793</v>
      </c>
      <c r="N24" s="32">
        <f t="shared" si="34"/>
        <v>4617.5447600000007</v>
      </c>
      <c r="O24" s="32">
        <f t="shared" si="35"/>
        <v>4912.5447600000007</v>
      </c>
      <c r="P24" s="33">
        <f t="shared" si="55"/>
        <v>1.29125424246247</v>
      </c>
      <c r="Q24" s="33">
        <f t="shared" si="56"/>
        <v>1.3157365357670803</v>
      </c>
      <c r="R24" s="29">
        <v>20168.692879999999</v>
      </c>
      <c r="S24" s="34">
        <v>18551.85082</v>
      </c>
      <c r="T24" s="29">
        <f t="shared" si="57"/>
        <v>91.983406809653403</v>
      </c>
      <c r="U24" s="31">
        <f t="shared" si="39"/>
        <v>5.3517834156189918</v>
      </c>
      <c r="V24" s="29">
        <f t="shared" si="40"/>
        <v>2992.8508199999997</v>
      </c>
      <c r="W24" s="29">
        <f t="shared" si="41"/>
        <v>-1919.693940000001</v>
      </c>
      <c r="X24" s="33">
        <f t="shared" si="42"/>
        <v>1.1923549598303234</v>
      </c>
      <c r="Y24" s="35">
        <f t="shared" si="43"/>
        <v>0.90622622950511522</v>
      </c>
      <c r="Z24" s="57">
        <v>19460.2</v>
      </c>
      <c r="AA24" s="34">
        <v>19050.9431</v>
      </c>
      <c r="AB24" s="29">
        <f t="shared" si="58"/>
        <v>97.896954296461487</v>
      </c>
      <c r="AC24" s="31">
        <f t="shared" si="17"/>
        <v>4.0455351048412327</v>
      </c>
      <c r="AD24" s="29">
        <f t="shared" si="44"/>
        <v>-1420.6016600000003</v>
      </c>
      <c r="AE24" s="29">
        <f t="shared" si="45"/>
        <v>499.09228000000076</v>
      </c>
      <c r="AF24" s="33">
        <f t="shared" si="46"/>
        <v>0.93060603502791062</v>
      </c>
      <c r="AG24" s="35">
        <f t="shared" si="47"/>
        <v>1.0269025600109909</v>
      </c>
      <c r="AH24" s="54">
        <v>14300</v>
      </c>
      <c r="AI24" s="34">
        <v>14116.391</v>
      </c>
      <c r="AJ24" s="29">
        <f t="shared" si="59"/>
        <v>98.716020979020982</v>
      </c>
      <c r="AK24" s="31">
        <f t="shared" si="23"/>
        <v>3.2679750712172426</v>
      </c>
      <c r="AL24" s="29">
        <f t="shared" si="48"/>
        <v>-4435.45982</v>
      </c>
      <c r="AM24" s="29">
        <f t="shared" si="49"/>
        <v>-4934.5521000000008</v>
      </c>
      <c r="AN24" s="33">
        <f t="shared" si="50"/>
        <v>0.76091550848294287</v>
      </c>
      <c r="AO24" s="35">
        <f t="shared" si="51"/>
        <v>0.74098121683015261</v>
      </c>
    </row>
    <row r="25" spans="1:42" ht="35.25" customHeight="1" x14ac:dyDescent="0.2">
      <c r="A25" s="28" t="s">
        <v>38</v>
      </c>
      <c r="B25" s="29">
        <v>8779</v>
      </c>
      <c r="C25" s="29">
        <v>8760</v>
      </c>
      <c r="D25" s="29">
        <f t="shared" si="52"/>
        <v>99.783574439002166</v>
      </c>
      <c r="E25" s="30">
        <f t="shared" si="29"/>
        <v>2.6169877156923667</v>
      </c>
      <c r="F25" s="29">
        <v>25391</v>
      </c>
      <c r="G25" s="29">
        <v>26126</v>
      </c>
      <c r="H25" s="29">
        <f t="shared" si="53"/>
        <v>102.89472647788587</v>
      </c>
      <c r="I25" s="30">
        <f t="shared" si="31"/>
        <v>7.730820900380535</v>
      </c>
      <c r="J25" s="29">
        <v>26190</v>
      </c>
      <c r="K25" s="29">
        <v>26551.987130000001</v>
      </c>
      <c r="L25" s="29">
        <f t="shared" si="54"/>
        <v>101.3821578083238</v>
      </c>
      <c r="M25" s="31">
        <f t="shared" si="33"/>
        <v>7.2959065913819332</v>
      </c>
      <c r="N25" s="32">
        <f t="shared" si="34"/>
        <v>17791.987130000001</v>
      </c>
      <c r="O25" s="32">
        <f t="shared" si="35"/>
        <v>425.98713000000134</v>
      </c>
      <c r="P25" s="33">
        <f t="shared" si="55"/>
        <v>3.0310487591324202</v>
      </c>
      <c r="Q25" s="33">
        <f t="shared" si="56"/>
        <v>1.0163051033453265</v>
      </c>
      <c r="R25" s="29">
        <v>10271</v>
      </c>
      <c r="S25" s="34">
        <v>3319.3849700000001</v>
      </c>
      <c r="T25" s="29">
        <f t="shared" si="57"/>
        <v>32.318031058319541</v>
      </c>
      <c r="U25" s="31">
        <f t="shared" si="39"/>
        <v>0.95756642314898388</v>
      </c>
      <c r="V25" s="29">
        <f t="shared" si="40"/>
        <v>-22806.615030000001</v>
      </c>
      <c r="W25" s="29">
        <f t="shared" si="41"/>
        <v>-23232.602160000002</v>
      </c>
      <c r="X25" s="33">
        <f t="shared" si="42"/>
        <v>0.12705293462451198</v>
      </c>
      <c r="Y25" s="35">
        <f t="shared" si="43"/>
        <v>0.12501455931520708</v>
      </c>
      <c r="Z25" s="57">
        <v>6318</v>
      </c>
      <c r="AA25" s="34">
        <v>4705.6787100000001</v>
      </c>
      <c r="AB25" s="29">
        <f t="shared" si="58"/>
        <v>74.480511396011394</v>
      </c>
      <c r="AC25" s="31">
        <f t="shared" si="17"/>
        <v>0.99926750678337828</v>
      </c>
      <c r="AD25" s="29">
        <f t="shared" si="44"/>
        <v>-21846.308420000001</v>
      </c>
      <c r="AE25" s="29">
        <f t="shared" si="45"/>
        <v>1386.2937400000001</v>
      </c>
      <c r="AF25" s="33">
        <f t="shared" si="46"/>
        <v>0.17722510511024039</v>
      </c>
      <c r="AG25" s="35">
        <f t="shared" si="47"/>
        <v>1.4176357224392686</v>
      </c>
      <c r="AH25" s="54">
        <v>11886</v>
      </c>
      <c r="AI25" s="34">
        <v>11783.603999999999</v>
      </c>
      <c r="AJ25" s="29">
        <f t="shared" si="59"/>
        <v>99.13851590106006</v>
      </c>
      <c r="AK25" s="31">
        <f t="shared" si="23"/>
        <v>2.7279298314346625</v>
      </c>
      <c r="AL25" s="29">
        <f t="shared" si="48"/>
        <v>8464.2190300000002</v>
      </c>
      <c r="AM25" s="29">
        <f t="shared" si="49"/>
        <v>7077.9252899999992</v>
      </c>
      <c r="AN25" s="33">
        <f t="shared" si="50"/>
        <v>3.5499359388856901</v>
      </c>
      <c r="AO25" s="35">
        <f t="shared" si="51"/>
        <v>2.5041242137842428</v>
      </c>
    </row>
    <row r="26" spans="1:42" ht="21.75" customHeight="1" x14ac:dyDescent="0.2">
      <c r="A26" s="28" t="s">
        <v>39</v>
      </c>
      <c r="B26" s="29">
        <v>1470</v>
      </c>
      <c r="C26" s="29">
        <v>1575</v>
      </c>
      <c r="D26" s="29">
        <f t="shared" si="52"/>
        <v>107.14285714285714</v>
      </c>
      <c r="E26" s="30">
        <f t="shared" si="29"/>
        <v>0.47052005162277138</v>
      </c>
      <c r="F26" s="29">
        <v>2140</v>
      </c>
      <c r="G26" s="29">
        <v>2024</v>
      </c>
      <c r="H26" s="29">
        <f t="shared" si="53"/>
        <v>94.579439252336456</v>
      </c>
      <c r="I26" s="30">
        <f t="shared" si="31"/>
        <v>0.59891225225331857</v>
      </c>
      <c r="J26" s="29">
        <v>1896.25</v>
      </c>
      <c r="K26" s="29">
        <v>2267.6200800000001</v>
      </c>
      <c r="L26" s="29">
        <f t="shared" si="54"/>
        <v>119.58444719841795</v>
      </c>
      <c r="M26" s="31">
        <f t="shared" si="33"/>
        <v>0.62309250932594995</v>
      </c>
      <c r="N26" s="32">
        <f t="shared" si="34"/>
        <v>692.62008000000014</v>
      </c>
      <c r="O26" s="32">
        <f t="shared" si="35"/>
        <v>243.62008000000014</v>
      </c>
      <c r="P26" s="33">
        <f t="shared" si="55"/>
        <v>1.4397587809523811</v>
      </c>
      <c r="Q26" s="33">
        <f t="shared" si="56"/>
        <v>1.1203656521739132</v>
      </c>
      <c r="R26" s="29">
        <v>2486.6999999999998</v>
      </c>
      <c r="S26" s="34">
        <v>2472.41437</v>
      </c>
      <c r="T26" s="29">
        <f t="shared" si="57"/>
        <v>99.425518558732463</v>
      </c>
      <c r="U26" s="31">
        <f t="shared" si="39"/>
        <v>0.71323483302482027</v>
      </c>
      <c r="V26" s="29">
        <f t="shared" si="40"/>
        <v>448.41436999999996</v>
      </c>
      <c r="W26" s="29">
        <f t="shared" si="41"/>
        <v>204.79428999999982</v>
      </c>
      <c r="X26" s="33">
        <f t="shared" si="42"/>
        <v>1.2215486017786561</v>
      </c>
      <c r="Y26" s="35">
        <f t="shared" si="43"/>
        <v>1.0903124345238642</v>
      </c>
      <c r="Z26" s="57">
        <v>2403.6999999999998</v>
      </c>
      <c r="AA26" s="34">
        <v>2450.38949</v>
      </c>
      <c r="AB26" s="29">
        <f t="shared" si="58"/>
        <v>101.94240088197364</v>
      </c>
      <c r="AC26" s="31">
        <f t="shared" si="17"/>
        <v>0.52034886936012126</v>
      </c>
      <c r="AD26" s="29">
        <f t="shared" si="44"/>
        <v>182.76940999999988</v>
      </c>
      <c r="AE26" s="29">
        <f t="shared" si="45"/>
        <v>-22.024879999999939</v>
      </c>
      <c r="AF26" s="33">
        <f t="shared" si="46"/>
        <v>1.0805996611213637</v>
      </c>
      <c r="AG26" s="35">
        <f t="shared" si="47"/>
        <v>0.99109175214832623</v>
      </c>
      <c r="AH26" s="54">
        <v>3179</v>
      </c>
      <c r="AI26" s="34">
        <v>3152.1080000000002</v>
      </c>
      <c r="AJ26" s="29">
        <f t="shared" si="59"/>
        <v>99.154073608052855</v>
      </c>
      <c r="AK26" s="31">
        <f t="shared" si="23"/>
        <v>0.7297198246906339</v>
      </c>
      <c r="AL26" s="29">
        <f t="shared" si="48"/>
        <v>679.69363000000021</v>
      </c>
      <c r="AM26" s="29">
        <f t="shared" si="49"/>
        <v>701.71851000000015</v>
      </c>
      <c r="AN26" s="33">
        <f t="shared" si="50"/>
        <v>1.2749108880159115</v>
      </c>
      <c r="AO26" s="35">
        <f t="shared" si="51"/>
        <v>1.2863701925198838</v>
      </c>
    </row>
    <row r="27" spans="1:42" ht="21.75" customHeight="1" x14ac:dyDescent="0.2">
      <c r="A27" s="281" t="s">
        <v>40</v>
      </c>
      <c r="B27" s="29">
        <v>1160</v>
      </c>
      <c r="C27" s="29">
        <v>1145</v>
      </c>
      <c r="D27" s="29">
        <f t="shared" si="52"/>
        <v>98.706896551724128</v>
      </c>
      <c r="E27" s="30">
        <f t="shared" si="29"/>
        <v>0.34206060895750678</v>
      </c>
      <c r="F27" s="247">
        <v>1131</v>
      </c>
      <c r="G27" s="247">
        <v>1175</v>
      </c>
      <c r="H27" s="29">
        <f t="shared" si="53"/>
        <v>103.89036251105217</v>
      </c>
      <c r="I27" s="30">
        <f t="shared" si="31"/>
        <v>0.34768868399093344</v>
      </c>
      <c r="J27" s="29">
        <v>803.4</v>
      </c>
      <c r="K27" s="29">
        <v>810.83101999999997</v>
      </c>
      <c r="L27" s="29">
        <f t="shared" si="54"/>
        <v>100.92494647747074</v>
      </c>
      <c r="M27" s="235">
        <f t="shared" si="33"/>
        <v>0.22279866867783221</v>
      </c>
      <c r="N27" s="32">
        <f t="shared" si="34"/>
        <v>-334.16898000000003</v>
      </c>
      <c r="O27" s="32">
        <f t="shared" si="35"/>
        <v>-364.16898000000003</v>
      </c>
      <c r="P27" s="33">
        <f t="shared" si="55"/>
        <v>0.70814936244541482</v>
      </c>
      <c r="Q27" s="33">
        <f t="shared" si="56"/>
        <v>0.69006895319148931</v>
      </c>
      <c r="R27" s="29">
        <v>0</v>
      </c>
      <c r="S27" s="34">
        <v>45.131880000000002</v>
      </c>
      <c r="T27" s="29" t="e">
        <f t="shared" si="57"/>
        <v>#DIV/0!</v>
      </c>
      <c r="U27" s="235">
        <f t="shared" si="39"/>
        <v>1.3019512136186229E-2</v>
      </c>
      <c r="V27" s="29">
        <f t="shared" si="40"/>
        <v>-1129.8681200000001</v>
      </c>
      <c r="W27" s="29">
        <f t="shared" si="41"/>
        <v>-765.69913999999994</v>
      </c>
      <c r="X27" s="33">
        <f t="shared" si="42"/>
        <v>3.8410110638297877E-2</v>
      </c>
      <c r="Y27" s="35">
        <f t="shared" si="43"/>
        <v>5.5661264661532074E-2</v>
      </c>
      <c r="Z27" s="57">
        <v>0</v>
      </c>
      <c r="AA27" s="34">
        <v>-43.027119999999996</v>
      </c>
      <c r="AB27" s="29"/>
      <c r="AC27" s="235">
        <f t="shared" si="17"/>
        <v>-9.1369610158678321E-3</v>
      </c>
      <c r="AD27" s="29">
        <f t="shared" si="44"/>
        <v>-853.85813999999993</v>
      </c>
      <c r="AE27" s="29">
        <f t="shared" si="45"/>
        <v>-88.158999999999992</v>
      </c>
      <c r="AF27" s="33">
        <f t="shared" si="46"/>
        <v>-5.3065458694463857E-2</v>
      </c>
      <c r="AG27" s="35">
        <f t="shared" si="47"/>
        <v>-0.95336422945376953</v>
      </c>
      <c r="AH27" s="54">
        <v>0</v>
      </c>
      <c r="AI27" s="34">
        <v>532.75599999999997</v>
      </c>
      <c r="AJ27" s="29"/>
      <c r="AK27" s="235">
        <f t="shared" si="23"/>
        <v>0.12333416714239592</v>
      </c>
      <c r="AL27" s="29">
        <f t="shared" si="48"/>
        <v>487.62411999999995</v>
      </c>
      <c r="AM27" s="29">
        <f t="shared" si="49"/>
        <v>575.78311999999994</v>
      </c>
      <c r="AN27" s="33">
        <f t="shared" si="50"/>
        <v>11.804427380379456</v>
      </c>
      <c r="AO27" s="35">
        <f t="shared" si="51"/>
        <v>-12.381865205014885</v>
      </c>
    </row>
    <row r="28" spans="1:42" ht="13.5" hidden="1" customHeight="1" x14ac:dyDescent="0.2">
      <c r="A28" s="281"/>
      <c r="B28" s="29"/>
      <c r="C28" s="29"/>
      <c r="D28" s="29" t="e">
        <f t="shared" si="52"/>
        <v>#DIV/0!</v>
      </c>
      <c r="E28" s="30">
        <f t="shared" si="29"/>
        <v>0</v>
      </c>
      <c r="F28" s="247"/>
      <c r="G28" s="247"/>
      <c r="H28" s="29" t="e">
        <f t="shared" si="53"/>
        <v>#DIV/0!</v>
      </c>
      <c r="I28" s="30">
        <f t="shared" si="31"/>
        <v>0</v>
      </c>
      <c r="J28" s="29"/>
      <c r="K28" s="29"/>
      <c r="L28" s="29" t="e">
        <f t="shared" si="54"/>
        <v>#DIV/0!</v>
      </c>
      <c r="M28" s="235">
        <f t="shared" si="33"/>
        <v>0</v>
      </c>
      <c r="N28" s="32">
        <f t="shared" si="34"/>
        <v>0</v>
      </c>
      <c r="O28" s="32">
        <f t="shared" si="35"/>
        <v>0</v>
      </c>
      <c r="P28" s="33" t="e">
        <f t="shared" si="55"/>
        <v>#DIV/0!</v>
      </c>
      <c r="Q28" s="33" t="e">
        <f t="shared" si="56"/>
        <v>#DIV/0!</v>
      </c>
      <c r="R28" s="29"/>
      <c r="S28" s="34"/>
      <c r="T28" s="29" t="e">
        <f t="shared" si="57"/>
        <v>#DIV/0!</v>
      </c>
      <c r="U28" s="235">
        <f t="shared" si="39"/>
        <v>0</v>
      </c>
      <c r="V28" s="29">
        <f t="shared" si="40"/>
        <v>0</v>
      </c>
      <c r="W28" s="29">
        <f t="shared" si="41"/>
        <v>0</v>
      </c>
      <c r="X28" s="33" t="e">
        <f t="shared" si="42"/>
        <v>#DIV/0!</v>
      </c>
      <c r="Y28" s="35" t="e">
        <f t="shared" si="43"/>
        <v>#DIV/0!</v>
      </c>
      <c r="Z28" s="57"/>
      <c r="AA28" s="34"/>
      <c r="AB28" s="29" t="e">
        <f t="shared" ref="AB28:AB33" si="60">AA28/Z28*100</f>
        <v>#DIV/0!</v>
      </c>
      <c r="AC28" s="235">
        <f t="shared" si="17"/>
        <v>0</v>
      </c>
      <c r="AD28" s="29">
        <f t="shared" si="44"/>
        <v>0</v>
      </c>
      <c r="AE28" s="29">
        <f t="shared" si="45"/>
        <v>0</v>
      </c>
      <c r="AF28" s="33" t="e">
        <f t="shared" si="46"/>
        <v>#DIV/0!</v>
      </c>
      <c r="AG28" s="35" t="e">
        <f t="shared" si="47"/>
        <v>#DIV/0!</v>
      </c>
      <c r="AH28" s="54"/>
      <c r="AI28" s="34"/>
      <c r="AJ28" s="29" t="e">
        <f t="shared" ref="AJ28:AJ33" si="61">AI28/AH28*100</f>
        <v>#DIV/0!</v>
      </c>
      <c r="AK28" s="235">
        <f t="shared" si="23"/>
        <v>0</v>
      </c>
      <c r="AL28" s="29">
        <f t="shared" si="48"/>
        <v>0</v>
      </c>
      <c r="AM28" s="29">
        <f t="shared" si="49"/>
        <v>0</v>
      </c>
      <c r="AN28" s="33" t="e">
        <f t="shared" si="50"/>
        <v>#DIV/0!</v>
      </c>
      <c r="AO28" s="35" t="e">
        <f t="shared" si="51"/>
        <v>#DIV/0!</v>
      </c>
    </row>
    <row r="29" spans="1:42" ht="26.25" customHeight="1" x14ac:dyDescent="0.2">
      <c r="A29" s="38" t="s">
        <v>41</v>
      </c>
      <c r="B29" s="39">
        <f>B15+B21</f>
        <v>108738</v>
      </c>
      <c r="C29" s="39">
        <f>C15+C21</f>
        <v>110205</v>
      </c>
      <c r="D29" s="39">
        <f t="shared" si="52"/>
        <v>101.34911438503561</v>
      </c>
      <c r="E29" s="40">
        <f t="shared" si="29"/>
        <v>32.92296018354763</v>
      </c>
      <c r="F29" s="39">
        <f>F15+F21</f>
        <v>118076</v>
      </c>
      <c r="G29" s="39">
        <f>G15+G21</f>
        <v>118264</v>
      </c>
      <c r="H29" s="39">
        <f t="shared" si="53"/>
        <v>100.15921948575495</v>
      </c>
      <c r="I29" s="40">
        <f t="shared" si="31"/>
        <v>34.994940020003199</v>
      </c>
      <c r="J29" s="39">
        <f>J15+J21</f>
        <v>140128.8616</v>
      </c>
      <c r="K29" s="39">
        <f>K15+K21</f>
        <v>133676.73889000001</v>
      </c>
      <c r="L29" s="39">
        <f t="shared" si="54"/>
        <v>95.395579014680294</v>
      </c>
      <c r="M29" s="41">
        <f t="shared" si="33"/>
        <v>36.731450478900278</v>
      </c>
      <c r="N29" s="42">
        <f t="shared" si="34"/>
        <v>23471.738890000008</v>
      </c>
      <c r="O29" s="42">
        <f t="shared" si="35"/>
        <v>15412.738890000008</v>
      </c>
      <c r="P29" s="43">
        <f t="shared" si="55"/>
        <v>1.2129825224808313</v>
      </c>
      <c r="Q29" s="43">
        <f t="shared" si="56"/>
        <v>1.1303248570148143</v>
      </c>
      <c r="R29" s="39">
        <f>R15+R21</f>
        <v>120583.69287999999</v>
      </c>
      <c r="S29" s="39">
        <f>S15+S21</f>
        <v>103303.71121000001</v>
      </c>
      <c r="T29" s="39">
        <f t="shared" si="57"/>
        <v>85.669719298449152</v>
      </c>
      <c r="U29" s="41">
        <f t="shared" si="39"/>
        <v>29.800751083528372</v>
      </c>
      <c r="V29" s="39">
        <f t="shared" si="40"/>
        <v>-14960.288789999991</v>
      </c>
      <c r="W29" s="39">
        <f t="shared" si="41"/>
        <v>-30373.027679999999</v>
      </c>
      <c r="X29" s="43">
        <f t="shared" si="42"/>
        <v>0.87350090653115076</v>
      </c>
      <c r="Y29" s="44">
        <f t="shared" si="43"/>
        <v>0.77278748769452421</v>
      </c>
      <c r="Z29" s="58">
        <f>Z15+Z21</f>
        <v>112654</v>
      </c>
      <c r="AA29" s="39">
        <f>AA15+AA21</f>
        <v>112173.1415</v>
      </c>
      <c r="AB29" s="39">
        <f t="shared" si="60"/>
        <v>99.573154526248516</v>
      </c>
      <c r="AC29" s="41">
        <f t="shared" si="17"/>
        <v>23.820363085257068</v>
      </c>
      <c r="AD29" s="39">
        <f t="shared" si="44"/>
        <v>-21503.59739000001</v>
      </c>
      <c r="AE29" s="39">
        <f t="shared" si="45"/>
        <v>8869.4302899999893</v>
      </c>
      <c r="AF29" s="43">
        <f t="shared" si="46"/>
        <v>0.83913732809045483</v>
      </c>
      <c r="AG29" s="44">
        <f t="shared" si="47"/>
        <v>1.0858578088445423</v>
      </c>
      <c r="AH29" s="55">
        <f>AH15+AH21</f>
        <v>127601</v>
      </c>
      <c r="AI29" s="39">
        <f>AI15+AI21</f>
        <v>126218.09299999999</v>
      </c>
      <c r="AJ29" s="39">
        <f t="shared" si="61"/>
        <v>98.916225578169445</v>
      </c>
      <c r="AK29" s="41">
        <f t="shared" si="23"/>
        <v>29.21976172667501</v>
      </c>
      <c r="AL29" s="39">
        <f t="shared" si="48"/>
        <v>22914.381789999985</v>
      </c>
      <c r="AM29" s="39">
        <f t="shared" si="49"/>
        <v>14044.951499999996</v>
      </c>
      <c r="AN29" s="43">
        <f t="shared" si="50"/>
        <v>1.2218156687848192</v>
      </c>
      <c r="AO29" s="44">
        <f t="shared" si="51"/>
        <v>1.1252077931685633</v>
      </c>
      <c r="AP29" s="4"/>
    </row>
    <row r="30" spans="1:42" ht="20.25" customHeight="1" x14ac:dyDescent="0.2">
      <c r="A30" s="28" t="s">
        <v>42</v>
      </c>
      <c r="B30" s="29">
        <v>11588</v>
      </c>
      <c r="C30" s="29">
        <v>11588</v>
      </c>
      <c r="D30" s="29">
        <f t="shared" si="52"/>
        <v>100</v>
      </c>
      <c r="E30" s="30">
        <f t="shared" si="29"/>
        <v>3.4618326083839204</v>
      </c>
      <c r="F30" s="29">
        <v>12784</v>
      </c>
      <c r="G30" s="29">
        <v>12784</v>
      </c>
      <c r="H30" s="29">
        <f t="shared" si="53"/>
        <v>100</v>
      </c>
      <c r="I30" s="30">
        <f t="shared" si="31"/>
        <v>3.782852881821356</v>
      </c>
      <c r="J30" s="29">
        <v>14739</v>
      </c>
      <c r="K30" s="29">
        <v>14739</v>
      </c>
      <c r="L30" s="29">
        <f t="shared" si="54"/>
        <v>100</v>
      </c>
      <c r="M30" s="31">
        <f t="shared" si="33"/>
        <v>4.0499555353007697</v>
      </c>
      <c r="N30" s="32">
        <f t="shared" si="34"/>
        <v>3151</v>
      </c>
      <c r="O30" s="32">
        <f t="shared" si="35"/>
        <v>1955</v>
      </c>
      <c r="P30" s="33">
        <f t="shared" si="55"/>
        <v>1.2719192267863306</v>
      </c>
      <c r="Q30" s="33">
        <f t="shared" si="56"/>
        <v>1.1529255319148937</v>
      </c>
      <c r="R30" s="29">
        <v>37656</v>
      </c>
      <c r="S30" s="34">
        <v>35953</v>
      </c>
      <c r="T30" s="29">
        <f t="shared" si="57"/>
        <v>95.477480348417259</v>
      </c>
      <c r="U30" s="31">
        <f t="shared" si="39"/>
        <v>10.371615803115303</v>
      </c>
      <c r="V30" s="29">
        <f t="shared" si="40"/>
        <v>23169</v>
      </c>
      <c r="W30" s="29">
        <f t="shared" si="41"/>
        <v>21214</v>
      </c>
      <c r="X30" s="33">
        <f t="shared" si="42"/>
        <v>2.812343554443054</v>
      </c>
      <c r="Y30" s="35">
        <f t="shared" si="43"/>
        <v>2.4393106723658322</v>
      </c>
      <c r="Z30" s="57">
        <v>60015</v>
      </c>
      <c r="AA30" s="34">
        <v>60015</v>
      </c>
      <c r="AB30" s="29">
        <f t="shared" si="60"/>
        <v>100</v>
      </c>
      <c r="AC30" s="31">
        <f t="shared" si="17"/>
        <v>12.744397379311186</v>
      </c>
      <c r="AD30" s="29">
        <f t="shared" si="44"/>
        <v>45276</v>
      </c>
      <c r="AE30" s="29">
        <f t="shared" si="45"/>
        <v>24062</v>
      </c>
      <c r="AF30" s="33">
        <f t="shared" si="46"/>
        <v>4.0718501933645435</v>
      </c>
      <c r="AG30" s="35">
        <f t="shared" si="47"/>
        <v>1.6692626484577087</v>
      </c>
      <c r="AH30" s="54">
        <v>71425.600000000006</v>
      </c>
      <c r="AI30" s="34">
        <v>71425.600000000006</v>
      </c>
      <c r="AJ30" s="29">
        <f t="shared" si="61"/>
        <v>100</v>
      </c>
      <c r="AK30" s="31">
        <f t="shared" si="23"/>
        <v>16.535180999643202</v>
      </c>
      <c r="AL30" s="29">
        <f t="shared" si="48"/>
        <v>35472.600000000006</v>
      </c>
      <c r="AM30" s="29">
        <f t="shared" si="49"/>
        <v>11410.600000000006</v>
      </c>
      <c r="AN30" s="33">
        <f t="shared" si="50"/>
        <v>1.9866381108669653</v>
      </c>
      <c r="AO30" s="35">
        <f t="shared" si="51"/>
        <v>1.1901291343830709</v>
      </c>
    </row>
    <row r="31" spans="1:42" ht="22.5" customHeight="1" x14ac:dyDescent="0.2">
      <c r="A31" s="28" t="s">
        <v>43</v>
      </c>
      <c r="B31" s="29">
        <v>67560.677320000003</v>
      </c>
      <c r="C31" s="29">
        <v>63314.360769999999</v>
      </c>
      <c r="D31" s="29">
        <f t="shared" si="52"/>
        <v>93.714810569634466</v>
      </c>
      <c r="E31" s="30">
        <f t="shared" si="29"/>
        <v>18.914715109817887</v>
      </c>
      <c r="F31" s="29">
        <v>41067.019520000002</v>
      </c>
      <c r="G31" s="29">
        <v>33721.203320000001</v>
      </c>
      <c r="H31" s="29">
        <f t="shared" si="53"/>
        <v>82.112614244083332</v>
      </c>
      <c r="I31" s="30">
        <f t="shared" si="31"/>
        <v>9.9782815361034025</v>
      </c>
      <c r="J31" s="29">
        <v>45622.082090000004</v>
      </c>
      <c r="K31" s="29">
        <v>44589.379099999998</v>
      </c>
      <c r="L31" s="29">
        <f t="shared" si="54"/>
        <v>97.73639662485644</v>
      </c>
      <c r="M31" s="31">
        <f t="shared" si="33"/>
        <v>12.252188255761547</v>
      </c>
      <c r="N31" s="32">
        <f t="shared" si="34"/>
        <v>-18724.981670000001</v>
      </c>
      <c r="O31" s="32">
        <f t="shared" si="35"/>
        <v>10868.175779999998</v>
      </c>
      <c r="P31" s="33">
        <f t="shared" si="55"/>
        <v>0.70425379894426121</v>
      </c>
      <c r="Q31" s="33">
        <f t="shared" si="56"/>
        <v>1.3222950164875669</v>
      </c>
      <c r="R31" s="29">
        <v>52232.667500000003</v>
      </c>
      <c r="S31" s="34">
        <v>50211.867630000001</v>
      </c>
      <c r="T31" s="29">
        <f t="shared" si="57"/>
        <v>96.131157057984822</v>
      </c>
      <c r="U31" s="31">
        <f t="shared" si="39"/>
        <v>14.484972041700045</v>
      </c>
      <c r="V31" s="29">
        <f t="shared" si="40"/>
        <v>16490.66431</v>
      </c>
      <c r="W31" s="29">
        <f t="shared" si="41"/>
        <v>5622.4885300000024</v>
      </c>
      <c r="X31" s="33">
        <f t="shared" si="42"/>
        <v>1.489029532947284</v>
      </c>
      <c r="Y31" s="35">
        <f t="shared" si="43"/>
        <v>1.1260947930535323</v>
      </c>
      <c r="Z31" s="57">
        <v>129688.30164999999</v>
      </c>
      <c r="AA31" s="34">
        <v>120927.20011000001</v>
      </c>
      <c r="AB31" s="29">
        <f t="shared" si="60"/>
        <v>93.244493583049405</v>
      </c>
      <c r="AC31" s="31">
        <f t="shared" si="17"/>
        <v>25.67931837322875</v>
      </c>
      <c r="AD31" s="29">
        <f t="shared" si="44"/>
        <v>76337.821010000014</v>
      </c>
      <c r="AE31" s="29">
        <f t="shared" si="45"/>
        <v>70715.332480000012</v>
      </c>
      <c r="AF31" s="33">
        <f t="shared" si="46"/>
        <v>2.7120180309933946</v>
      </c>
      <c r="AG31" s="35">
        <f t="shared" si="47"/>
        <v>2.4083390205894242</v>
      </c>
      <c r="AH31" s="54">
        <v>76543</v>
      </c>
      <c r="AI31" s="34">
        <v>69223.607999999993</v>
      </c>
      <c r="AJ31" s="29">
        <f t="shared" si="61"/>
        <v>90.437542296486924</v>
      </c>
      <c r="AK31" s="31">
        <f t="shared" si="23"/>
        <v>16.025415085464441</v>
      </c>
      <c r="AL31" s="29">
        <f t="shared" si="48"/>
        <v>19011.740369999992</v>
      </c>
      <c r="AM31" s="29">
        <f t="shared" si="49"/>
        <v>-51703.592110000012</v>
      </c>
      <c r="AN31" s="33">
        <f t="shared" si="50"/>
        <v>1.3786304168188535</v>
      </c>
      <c r="AO31" s="35">
        <f t="shared" si="51"/>
        <v>0.57244034375253505</v>
      </c>
    </row>
    <row r="32" spans="1:42" ht="20.25" customHeight="1" x14ac:dyDescent="0.2">
      <c r="A32" s="28" t="s">
        <v>44</v>
      </c>
      <c r="B32" s="29">
        <v>153127.4</v>
      </c>
      <c r="C32" s="29">
        <v>152009.60000000001</v>
      </c>
      <c r="D32" s="29">
        <f t="shared" si="52"/>
        <v>99.270019604590701</v>
      </c>
      <c r="E32" s="30">
        <f t="shared" si="29"/>
        <v>45.411787199464655</v>
      </c>
      <c r="F32" s="29">
        <v>175797.3</v>
      </c>
      <c r="G32" s="29">
        <v>174175.01592000001</v>
      </c>
      <c r="H32" s="29">
        <f t="shared" si="53"/>
        <v>99.077184871440011</v>
      </c>
      <c r="I32" s="30">
        <f t="shared" si="31"/>
        <v>51.539303888786968</v>
      </c>
      <c r="J32" s="29">
        <v>173163.4</v>
      </c>
      <c r="K32" s="29">
        <v>170029.42003000001</v>
      </c>
      <c r="L32" s="29">
        <f t="shared" si="54"/>
        <v>98.190160293687939</v>
      </c>
      <c r="M32" s="31">
        <f t="shared" si="33"/>
        <v>46.720373893376625</v>
      </c>
      <c r="N32" s="32">
        <f t="shared" si="34"/>
        <v>18019.820030000003</v>
      </c>
      <c r="O32" s="32">
        <f t="shared" si="35"/>
        <v>-4145.5958899999969</v>
      </c>
      <c r="P32" s="33">
        <f t="shared" si="55"/>
        <v>1.1185439605788055</v>
      </c>
      <c r="Q32" s="33">
        <f t="shared" si="56"/>
        <v>0.9761986765547126</v>
      </c>
      <c r="R32" s="29">
        <v>157739.28400000001</v>
      </c>
      <c r="S32" s="34">
        <v>155686.55684999999</v>
      </c>
      <c r="T32" s="29">
        <f t="shared" si="57"/>
        <v>98.698658255606119</v>
      </c>
      <c r="U32" s="31">
        <f t="shared" si="39"/>
        <v>44.912000482798902</v>
      </c>
      <c r="V32" s="29">
        <f t="shared" si="40"/>
        <v>-18488.459070000012</v>
      </c>
      <c r="W32" s="29">
        <f t="shared" si="41"/>
        <v>-14342.863180000015</v>
      </c>
      <c r="X32" s="33">
        <f t="shared" si="42"/>
        <v>0.89385125660908848</v>
      </c>
      <c r="Y32" s="35">
        <f t="shared" si="43"/>
        <v>0.91564481501219397</v>
      </c>
      <c r="Z32" s="57">
        <v>178421.1</v>
      </c>
      <c r="AA32" s="34">
        <v>175324.66948000001</v>
      </c>
      <c r="AB32" s="29">
        <f t="shared" si="60"/>
        <v>98.26453792740881</v>
      </c>
      <c r="AC32" s="31">
        <f t="shared" si="17"/>
        <v>37.230813267508324</v>
      </c>
      <c r="AD32" s="29">
        <f t="shared" si="44"/>
        <v>5295.249450000003</v>
      </c>
      <c r="AE32" s="29">
        <f t="shared" si="45"/>
        <v>19638.112630000018</v>
      </c>
      <c r="AF32" s="33">
        <f t="shared" si="46"/>
        <v>1.0311431365763979</v>
      </c>
      <c r="AG32" s="35">
        <f t="shared" si="47"/>
        <v>1.1261387818404953</v>
      </c>
      <c r="AH32" s="54">
        <v>152673</v>
      </c>
      <c r="AI32" s="34">
        <v>150421.09899999999</v>
      </c>
      <c r="AJ32" s="29">
        <f t="shared" si="61"/>
        <v>98.525016866112537</v>
      </c>
      <c r="AK32" s="31">
        <f t="shared" si="23"/>
        <v>34.822810002719599</v>
      </c>
      <c r="AL32" s="29">
        <f t="shared" si="48"/>
        <v>-5265.4578500000061</v>
      </c>
      <c r="AM32" s="29">
        <f t="shared" si="49"/>
        <v>-24903.570480000024</v>
      </c>
      <c r="AN32" s="33">
        <f t="shared" si="50"/>
        <v>0.96617911040917204</v>
      </c>
      <c r="AO32" s="35">
        <f t="shared" si="51"/>
        <v>0.85795740808260368</v>
      </c>
    </row>
    <row r="33" spans="1:41" ht="20.25" customHeight="1" x14ac:dyDescent="0.2">
      <c r="A33" s="28" t="s">
        <v>45</v>
      </c>
      <c r="B33" s="29">
        <v>1118.3</v>
      </c>
      <c r="C33" s="29">
        <v>874.46699999999998</v>
      </c>
      <c r="D33" s="29">
        <f t="shared" si="52"/>
        <v>78.196101225073775</v>
      </c>
      <c r="E33" s="30">
        <f t="shared" si="29"/>
        <v>0.26124079871899047</v>
      </c>
      <c r="F33" s="29">
        <v>1137.3430000000001</v>
      </c>
      <c r="G33" s="29">
        <v>1136.3395700000001</v>
      </c>
      <c r="H33" s="29">
        <f t="shared" si="53"/>
        <v>99.911774196526466</v>
      </c>
      <c r="I33" s="30">
        <f t="shared" si="31"/>
        <v>0.33624885928521125</v>
      </c>
      <c r="J33" s="29">
        <v>1185.18</v>
      </c>
      <c r="K33" s="29">
        <v>1176.82142</v>
      </c>
      <c r="L33" s="29">
        <f t="shared" si="54"/>
        <v>99.294741726995056</v>
      </c>
      <c r="M33" s="31">
        <f t="shared" si="33"/>
        <v>0.32336484320439052</v>
      </c>
      <c r="N33" s="32">
        <f t="shared" si="34"/>
        <v>302.35442</v>
      </c>
      <c r="O33" s="32">
        <f t="shared" si="35"/>
        <v>40.481849999999895</v>
      </c>
      <c r="P33" s="33">
        <f t="shared" si="55"/>
        <v>1.345758524907172</v>
      </c>
      <c r="Q33" s="33">
        <f t="shared" si="56"/>
        <v>1.0356247824758931</v>
      </c>
      <c r="R33" s="29">
        <v>1180.8</v>
      </c>
      <c r="S33" s="34">
        <v>1180.8</v>
      </c>
      <c r="T33" s="29">
        <f t="shared" si="57"/>
        <v>100</v>
      </c>
      <c r="U33" s="31">
        <f t="shared" si="39"/>
        <v>0.34063371458066227</v>
      </c>
      <c r="V33" s="29">
        <f t="shared" si="40"/>
        <v>44.46042999999986</v>
      </c>
      <c r="W33" s="29">
        <f t="shared" si="41"/>
        <v>3.9785799999999654</v>
      </c>
      <c r="X33" s="33">
        <f t="shared" si="42"/>
        <v>1.0391260070262271</v>
      </c>
      <c r="Y33" s="35">
        <f t="shared" si="43"/>
        <v>1.0033807848262992</v>
      </c>
      <c r="Z33" s="57">
        <v>2526.1880000000001</v>
      </c>
      <c r="AA33" s="34">
        <v>2338.7260000000001</v>
      </c>
      <c r="AB33" s="29">
        <f t="shared" si="60"/>
        <v>92.579253800588077</v>
      </c>
      <c r="AC33" s="31">
        <f t="shared" si="17"/>
        <v>0.49663673257230589</v>
      </c>
      <c r="AD33" s="29">
        <f t="shared" si="44"/>
        <v>1161.9045800000001</v>
      </c>
      <c r="AE33" s="29">
        <f t="shared" si="45"/>
        <v>1157.9260000000002</v>
      </c>
      <c r="AF33" s="33">
        <f t="shared" si="46"/>
        <v>1.9873244659329876</v>
      </c>
      <c r="AG33" s="35">
        <f t="shared" si="47"/>
        <v>1.9806283875338755</v>
      </c>
      <c r="AH33" s="54">
        <v>14216</v>
      </c>
      <c r="AI33" s="34">
        <v>14170.343000000001</v>
      </c>
      <c r="AJ33" s="29">
        <f t="shared" si="61"/>
        <v>99.678833708497478</v>
      </c>
      <c r="AK33" s="31">
        <f t="shared" si="23"/>
        <v>3.28046507599554</v>
      </c>
      <c r="AL33" s="29">
        <f t="shared" si="48"/>
        <v>12989.543000000001</v>
      </c>
      <c r="AM33" s="29">
        <f t="shared" si="49"/>
        <v>11831.617</v>
      </c>
      <c r="AN33" s="33">
        <f t="shared" si="50"/>
        <v>12.000629234417346</v>
      </c>
      <c r="AO33" s="35">
        <f t="shared" si="51"/>
        <v>6.0590009261452602</v>
      </c>
    </row>
    <row r="34" spans="1:41" ht="30.75" hidden="1" customHeight="1" x14ac:dyDescent="0.2">
      <c r="A34" s="28" t="s">
        <v>46</v>
      </c>
      <c r="B34" s="29">
        <v>0</v>
      </c>
      <c r="C34" s="29">
        <v>0</v>
      </c>
      <c r="D34" s="29" t="s">
        <v>47</v>
      </c>
      <c r="E34" s="30">
        <f t="shared" si="29"/>
        <v>0</v>
      </c>
      <c r="F34" s="29">
        <v>0</v>
      </c>
      <c r="G34" s="29">
        <v>0</v>
      </c>
      <c r="H34" s="29" t="s">
        <v>47</v>
      </c>
      <c r="I34" s="30" t="s">
        <v>47</v>
      </c>
      <c r="J34" s="29">
        <v>102.65125</v>
      </c>
      <c r="K34" s="29">
        <v>102.65125</v>
      </c>
      <c r="L34" s="29">
        <f t="shared" si="54"/>
        <v>100</v>
      </c>
      <c r="M34" s="31">
        <f t="shared" si="33"/>
        <v>2.8206323233804408E-2</v>
      </c>
      <c r="N34" s="32">
        <f t="shared" si="34"/>
        <v>102.65125</v>
      </c>
      <c r="O34" s="32">
        <f t="shared" si="35"/>
        <v>102.65125</v>
      </c>
      <c r="P34" s="33" t="s">
        <v>47</v>
      </c>
      <c r="Q34" s="33" t="s">
        <v>47</v>
      </c>
      <c r="R34" s="29">
        <v>0</v>
      </c>
      <c r="S34" s="34">
        <v>0</v>
      </c>
      <c r="T34" s="29"/>
      <c r="U34" s="31">
        <f t="shared" si="39"/>
        <v>0</v>
      </c>
      <c r="V34" s="29">
        <f t="shared" si="40"/>
        <v>0</v>
      </c>
      <c r="W34" s="29">
        <f t="shared" si="41"/>
        <v>-102.65125</v>
      </c>
      <c r="X34" s="33"/>
      <c r="Y34" s="35">
        <f t="shared" si="43"/>
        <v>0</v>
      </c>
      <c r="Z34" s="57">
        <v>0</v>
      </c>
      <c r="AA34" s="34">
        <v>0</v>
      </c>
      <c r="AB34" s="29"/>
      <c r="AC34" s="31">
        <f t="shared" si="17"/>
        <v>0</v>
      </c>
      <c r="AD34" s="29">
        <f t="shared" si="44"/>
        <v>-102.65125</v>
      </c>
      <c r="AE34" s="29">
        <f t="shared" si="45"/>
        <v>0</v>
      </c>
      <c r="AF34" s="33">
        <f t="shared" si="46"/>
        <v>0</v>
      </c>
      <c r="AG34" s="35"/>
      <c r="AH34" s="54">
        <v>0</v>
      </c>
      <c r="AI34" s="34">
        <v>0</v>
      </c>
      <c r="AJ34" s="29"/>
      <c r="AK34" s="31">
        <f t="shared" si="23"/>
        <v>0</v>
      </c>
      <c r="AL34" s="29">
        <f t="shared" si="48"/>
        <v>0</v>
      </c>
      <c r="AM34" s="29">
        <f t="shared" si="49"/>
        <v>0</v>
      </c>
      <c r="AN34" s="33"/>
      <c r="AO34" s="35"/>
    </row>
    <row r="35" spans="1:41" ht="20.25" customHeight="1" x14ac:dyDescent="0.2">
      <c r="A35" s="28" t="s">
        <v>48</v>
      </c>
      <c r="B35" s="29">
        <v>0</v>
      </c>
      <c r="C35" s="29">
        <v>0</v>
      </c>
      <c r="D35" s="29" t="s">
        <v>47</v>
      </c>
      <c r="E35" s="30">
        <f t="shared" si="29"/>
        <v>0</v>
      </c>
      <c r="F35" s="29">
        <v>500</v>
      </c>
      <c r="G35" s="29">
        <v>500</v>
      </c>
      <c r="H35" s="29">
        <f t="shared" ref="H35:H38" si="62">G35/F35*100</f>
        <v>100</v>
      </c>
      <c r="I35" s="30">
        <f t="shared" ref="I35:I38" si="63">G35/G$38*100</f>
        <v>0.14795263148550361</v>
      </c>
      <c r="J35" s="29">
        <v>500</v>
      </c>
      <c r="K35" s="29">
        <v>500</v>
      </c>
      <c r="L35" s="29">
        <f t="shared" si="54"/>
        <v>100</v>
      </c>
      <c r="M35" s="31">
        <f t="shared" si="33"/>
        <v>0.13738908797410848</v>
      </c>
      <c r="N35" s="32">
        <f t="shared" si="34"/>
        <v>500</v>
      </c>
      <c r="O35" s="32">
        <f t="shared" si="35"/>
        <v>0</v>
      </c>
      <c r="P35" s="33" t="s">
        <v>47</v>
      </c>
      <c r="Q35" s="33">
        <f t="shared" ref="Q35:Q39" si="64">K35/G35</f>
        <v>1</v>
      </c>
      <c r="R35" s="29">
        <v>500</v>
      </c>
      <c r="S35" s="34">
        <v>500</v>
      </c>
      <c r="T35" s="29">
        <f t="shared" ref="T35:T39" si="65">S35/R35*100</f>
        <v>100</v>
      </c>
      <c r="U35" s="31">
        <f t="shared" si="39"/>
        <v>0.14423853090305819</v>
      </c>
      <c r="V35" s="29">
        <f t="shared" si="40"/>
        <v>0</v>
      </c>
      <c r="W35" s="29">
        <f t="shared" si="41"/>
        <v>0</v>
      </c>
      <c r="X35" s="33">
        <f t="shared" ref="X35:X39" si="66">S35/G35</f>
        <v>1</v>
      </c>
      <c r="Y35" s="35">
        <f t="shared" si="43"/>
        <v>1</v>
      </c>
      <c r="Z35" s="57">
        <v>500</v>
      </c>
      <c r="AA35" s="34">
        <v>500</v>
      </c>
      <c r="AB35" s="29">
        <f t="shared" ref="AB35:AB39" si="67">AA35/Z35*100</f>
        <v>100</v>
      </c>
      <c r="AC35" s="31">
        <f t="shared" si="17"/>
        <v>0.10617676730243428</v>
      </c>
      <c r="AD35" s="29">
        <f t="shared" si="44"/>
        <v>0</v>
      </c>
      <c r="AE35" s="29">
        <f t="shared" si="45"/>
        <v>0</v>
      </c>
      <c r="AF35" s="33">
        <f t="shared" si="46"/>
        <v>1</v>
      </c>
      <c r="AG35" s="35">
        <f t="shared" ref="AG35:AG39" si="68">AA35/S35</f>
        <v>1</v>
      </c>
      <c r="AH35" s="54">
        <v>675</v>
      </c>
      <c r="AI35" s="34">
        <v>675.1</v>
      </c>
      <c r="AJ35" s="29">
        <f t="shared" ref="AJ35:AJ39" si="69">AI35/AH35*100</f>
        <v>100.01481481481483</v>
      </c>
      <c r="AK35" s="31">
        <f t="shared" si="23"/>
        <v>0.15628711124385553</v>
      </c>
      <c r="AL35" s="29">
        <f t="shared" si="48"/>
        <v>175.10000000000002</v>
      </c>
      <c r="AM35" s="29">
        <f t="shared" si="49"/>
        <v>175.10000000000002</v>
      </c>
      <c r="AN35" s="33">
        <f t="shared" ref="AN35:AN39" si="70">AI35/S35</f>
        <v>1.3502000000000001</v>
      </c>
      <c r="AO35" s="35">
        <f t="shared" ref="AO35:AO39" si="71">AI35/AA35</f>
        <v>1.3502000000000001</v>
      </c>
    </row>
    <row r="36" spans="1:41" ht="27.75" customHeight="1" x14ac:dyDescent="0.2">
      <c r="A36" s="28" t="s">
        <v>49</v>
      </c>
      <c r="B36" s="29">
        <v>-3256.2225100000001</v>
      </c>
      <c r="C36" s="29">
        <v>-3256.2225100000001</v>
      </c>
      <c r="D36" s="29">
        <f t="shared" ref="D36:D38" si="72">C36/B36*100</f>
        <v>100</v>
      </c>
      <c r="E36" s="30">
        <f t="shared" si="29"/>
        <v>-0.97277332285741602</v>
      </c>
      <c r="F36" s="29">
        <v>-2633.6018800000002</v>
      </c>
      <c r="G36" s="29">
        <v>-2633.6018800000002</v>
      </c>
      <c r="H36" s="29">
        <f t="shared" si="62"/>
        <v>100</v>
      </c>
      <c r="I36" s="30">
        <f t="shared" si="63"/>
        <v>-0.77929665686233895</v>
      </c>
      <c r="J36" s="29">
        <v>-884.08920000000001</v>
      </c>
      <c r="K36" s="29">
        <v>-884.08920000000001</v>
      </c>
      <c r="L36" s="29">
        <f t="shared" si="54"/>
        <v>100</v>
      </c>
      <c r="M36" s="31">
        <f t="shared" si="33"/>
        <v>-0.24292841775151838</v>
      </c>
      <c r="N36" s="32">
        <f t="shared" si="34"/>
        <v>2372.1333100000002</v>
      </c>
      <c r="O36" s="32">
        <f t="shared" si="35"/>
        <v>1749.5126800000003</v>
      </c>
      <c r="P36" s="33">
        <f t="shared" ref="P36:P38" si="73">K36/C36</f>
        <v>0.27150761266618723</v>
      </c>
      <c r="Q36" s="33">
        <f t="shared" si="64"/>
        <v>0.33569584177240941</v>
      </c>
      <c r="R36" s="29">
        <v>-187.92363</v>
      </c>
      <c r="S36" s="34">
        <v>-187.92363</v>
      </c>
      <c r="T36" s="29">
        <f t="shared" si="65"/>
        <v>100</v>
      </c>
      <c r="U36" s="31">
        <f t="shared" si="39"/>
        <v>-5.4211656626339755E-2</v>
      </c>
      <c r="V36" s="29">
        <f t="shared" si="40"/>
        <v>2445.6782499999999</v>
      </c>
      <c r="W36" s="29">
        <f t="shared" si="41"/>
        <v>696.16557</v>
      </c>
      <c r="X36" s="33">
        <f t="shared" si="66"/>
        <v>7.1356126917710122E-2</v>
      </c>
      <c r="Y36" s="35">
        <f t="shared" si="43"/>
        <v>0.21256184330721381</v>
      </c>
      <c r="Z36" s="57">
        <v>-365.92565000000002</v>
      </c>
      <c r="AA36" s="34">
        <v>-365.92565000000002</v>
      </c>
      <c r="AB36" s="29">
        <f t="shared" si="67"/>
        <v>100</v>
      </c>
      <c r="AC36" s="31">
        <f t="shared" si="17"/>
        <v>-7.7705605180084028E-2</v>
      </c>
      <c r="AD36" s="29">
        <f t="shared" si="44"/>
        <v>518.16354999999999</v>
      </c>
      <c r="AE36" s="29">
        <f t="shared" si="45"/>
        <v>-178.00202000000002</v>
      </c>
      <c r="AF36" s="33">
        <f t="shared" si="46"/>
        <v>0.41390127828730405</v>
      </c>
      <c r="AG36" s="35">
        <f t="shared" si="68"/>
        <v>1.9472040317654571</v>
      </c>
      <c r="AH36" s="54">
        <v>-172.4</v>
      </c>
      <c r="AI36" s="34">
        <v>-172.43899999999999</v>
      </c>
      <c r="AJ36" s="29">
        <f t="shared" si="69"/>
        <v>100.02262180974478</v>
      </c>
      <c r="AK36" s="31">
        <f t="shared" si="23"/>
        <v>-3.9920001741637089E-2</v>
      </c>
      <c r="AL36" s="29">
        <f t="shared" si="48"/>
        <v>15.48463000000001</v>
      </c>
      <c r="AM36" s="29">
        <f t="shared" si="49"/>
        <v>193.48665000000003</v>
      </c>
      <c r="AN36" s="33">
        <f t="shared" si="70"/>
        <v>0.91760147459901653</v>
      </c>
      <c r="AO36" s="35">
        <f t="shared" si="71"/>
        <v>0.47124053752449435</v>
      </c>
    </row>
    <row r="37" spans="1:41" ht="23.25" customHeight="1" thickBot="1" x14ac:dyDescent="0.25">
      <c r="A37" s="59" t="s">
        <v>50</v>
      </c>
      <c r="B37" s="60">
        <v>230138</v>
      </c>
      <c r="C37" s="60">
        <v>224531</v>
      </c>
      <c r="D37" s="60">
        <f t="shared" si="72"/>
        <v>97.563635731604521</v>
      </c>
      <c r="E37" s="61">
        <f t="shared" si="29"/>
        <v>67.07703981645237</v>
      </c>
      <c r="F37" s="60">
        <f>F30+F31+F32+F33+F34+F35+F36</f>
        <v>228652.06063999998</v>
      </c>
      <c r="G37" s="60">
        <f>G30+G31+G32+G33+G34+G35+G36</f>
        <v>219682.95693000001</v>
      </c>
      <c r="H37" s="60">
        <f t="shared" si="62"/>
        <v>96.077400883729041</v>
      </c>
      <c r="I37" s="61">
        <f t="shared" si="63"/>
        <v>65.005343140620113</v>
      </c>
      <c r="J37" s="60">
        <f>J30+J31+J32+J33+J34+J35+J36</f>
        <v>234428.22414000001</v>
      </c>
      <c r="K37" s="60">
        <f>K30+K31+K32+K33+K34+K35+K36</f>
        <v>230253.1826</v>
      </c>
      <c r="L37" s="60">
        <f t="shared" si="54"/>
        <v>98.219053377503442</v>
      </c>
      <c r="M37" s="62">
        <f t="shared" si="33"/>
        <v>63.268549521099729</v>
      </c>
      <c r="N37" s="63">
        <f t="shared" si="34"/>
        <v>5722.1826000000001</v>
      </c>
      <c r="O37" s="63">
        <f t="shared" si="35"/>
        <v>10570.225669999985</v>
      </c>
      <c r="P37" s="64">
        <f t="shared" si="73"/>
        <v>1.0254850448267723</v>
      </c>
      <c r="Q37" s="64">
        <f t="shared" si="64"/>
        <v>1.0481158202607774</v>
      </c>
      <c r="R37" s="60">
        <f>R30+R31+R32+R33+R34+R35+R36</f>
        <v>249120.82787000001</v>
      </c>
      <c r="S37" s="60">
        <f>S30+S31+S32+S33+S34+S35+S36</f>
        <v>243344.30084999997</v>
      </c>
      <c r="T37" s="60">
        <f t="shared" si="65"/>
        <v>97.681234817100702</v>
      </c>
      <c r="U37" s="62">
        <f t="shared" si="39"/>
        <v>70.199248916471618</v>
      </c>
      <c r="V37" s="60">
        <f t="shared" si="40"/>
        <v>23661.343919999956</v>
      </c>
      <c r="W37" s="60">
        <f t="shared" si="41"/>
        <v>13091.11824999997</v>
      </c>
      <c r="X37" s="64">
        <f t="shared" si="66"/>
        <v>1.1077067800372855</v>
      </c>
      <c r="Y37" s="65">
        <f t="shared" si="43"/>
        <v>1.056855319445213</v>
      </c>
      <c r="Z37" s="66">
        <f>Z30+Z31+Z32+Z33+Z34+Z35+Z36</f>
        <v>370784.66400000005</v>
      </c>
      <c r="AA37" s="60">
        <f>AA30+AA31+AA32+AA33+AA34+AA35+AA36</f>
        <v>358739.66994000005</v>
      </c>
      <c r="AB37" s="60">
        <f t="shared" si="67"/>
        <v>96.75148536887707</v>
      </c>
      <c r="AC37" s="62">
        <f t="shared" si="17"/>
        <v>76.179636914742929</v>
      </c>
      <c r="AD37" s="60">
        <f t="shared" si="44"/>
        <v>128486.48734000005</v>
      </c>
      <c r="AE37" s="60">
        <f t="shared" si="45"/>
        <v>115395.36909000008</v>
      </c>
      <c r="AF37" s="64">
        <f t="shared" si="46"/>
        <v>1.5580226335598979</v>
      </c>
      <c r="AG37" s="65">
        <f t="shared" si="68"/>
        <v>1.474206170791446</v>
      </c>
      <c r="AH37" s="67">
        <f>AH30+AH31+AH32+AH33+AH34+AH35+AH36</f>
        <v>315360.19999999995</v>
      </c>
      <c r="AI37" s="60">
        <f>AI30+AI31+AI32+AI33+AI34+AI35+AI36</f>
        <v>305743.31099999993</v>
      </c>
      <c r="AJ37" s="60">
        <f t="shared" si="69"/>
        <v>96.950506436766588</v>
      </c>
      <c r="AK37" s="62">
        <f t="shared" si="23"/>
        <v>70.780238273324997</v>
      </c>
      <c r="AL37" s="60">
        <f t="shared" si="48"/>
        <v>62399.010149999958</v>
      </c>
      <c r="AM37" s="60">
        <f t="shared" si="49"/>
        <v>-52996.358940000122</v>
      </c>
      <c r="AN37" s="64">
        <f t="shared" si="70"/>
        <v>1.2564227308058609</v>
      </c>
      <c r="AO37" s="65">
        <f t="shared" si="71"/>
        <v>0.85227070385367787</v>
      </c>
    </row>
    <row r="38" spans="1:41" ht="15" customHeight="1" x14ac:dyDescent="0.2">
      <c r="A38" s="277" t="s">
        <v>51</v>
      </c>
      <c r="B38" s="269">
        <f>B29+B37</f>
        <v>338876</v>
      </c>
      <c r="C38" s="269">
        <f>C29+C37</f>
        <v>334736</v>
      </c>
      <c r="D38" s="269">
        <f t="shared" si="72"/>
        <v>98.778314191621718</v>
      </c>
      <c r="E38" s="279">
        <f t="shared" si="29"/>
        <v>100</v>
      </c>
      <c r="F38" s="269">
        <f>F29+F37</f>
        <v>346728.06063999998</v>
      </c>
      <c r="G38" s="269">
        <v>337946</v>
      </c>
      <c r="H38" s="269">
        <f t="shared" si="62"/>
        <v>97.467161837495979</v>
      </c>
      <c r="I38" s="279">
        <f t="shared" si="63"/>
        <v>100</v>
      </c>
      <c r="J38" s="269">
        <f>J29+J37</f>
        <v>374557.08574000001</v>
      </c>
      <c r="K38" s="269">
        <f>K29+K37</f>
        <v>363929.92148999998</v>
      </c>
      <c r="L38" s="269">
        <f t="shared" si="54"/>
        <v>97.162738430377232</v>
      </c>
      <c r="M38" s="271">
        <f t="shared" si="33"/>
        <v>100</v>
      </c>
      <c r="N38" s="275">
        <f t="shared" si="34"/>
        <v>29193.921489999979</v>
      </c>
      <c r="O38" s="275">
        <f t="shared" si="35"/>
        <v>25983.921489999979</v>
      </c>
      <c r="P38" s="263">
        <f t="shared" si="73"/>
        <v>1.0872147647399741</v>
      </c>
      <c r="Q38" s="263">
        <f t="shared" si="64"/>
        <v>1.0768877912151644</v>
      </c>
      <c r="R38" s="269">
        <f>R29+R37</f>
        <v>369704.52075000003</v>
      </c>
      <c r="S38" s="269">
        <f>S29+S37</f>
        <v>346648.01205999998</v>
      </c>
      <c r="T38" s="269">
        <f t="shared" si="65"/>
        <v>93.763530766887428</v>
      </c>
      <c r="U38" s="271">
        <f t="shared" si="39"/>
        <v>100</v>
      </c>
      <c r="V38" s="269">
        <f t="shared" si="40"/>
        <v>8702.0120599999791</v>
      </c>
      <c r="W38" s="269">
        <f t="shared" si="41"/>
        <v>-17281.90943</v>
      </c>
      <c r="X38" s="263">
        <f t="shared" si="66"/>
        <v>1.0257497116699117</v>
      </c>
      <c r="Y38" s="265">
        <f t="shared" si="43"/>
        <v>0.95251308449922312</v>
      </c>
      <c r="Z38" s="273">
        <f>Z29+Z37</f>
        <v>483438.66400000005</v>
      </c>
      <c r="AA38" s="269">
        <f>AA29+AA37</f>
        <v>470912.81144000008</v>
      </c>
      <c r="AB38" s="269">
        <f t="shared" si="67"/>
        <v>97.409008940997737</v>
      </c>
      <c r="AC38" s="271">
        <f t="shared" si="17"/>
        <v>100</v>
      </c>
      <c r="AD38" s="269">
        <f t="shared" si="44"/>
        <v>106982.8899500001</v>
      </c>
      <c r="AE38" s="269">
        <f t="shared" si="45"/>
        <v>124264.7993800001</v>
      </c>
      <c r="AF38" s="263">
        <f t="shared" si="46"/>
        <v>1.2939656335812986</v>
      </c>
      <c r="AG38" s="265">
        <f t="shared" si="68"/>
        <v>1.3584754421106895</v>
      </c>
      <c r="AH38" s="267">
        <f>AH29+AH37</f>
        <v>442961.19999999995</v>
      </c>
      <c r="AI38" s="269">
        <f>AI29+AI37</f>
        <v>431961.40399999992</v>
      </c>
      <c r="AJ38" s="269">
        <f t="shared" si="69"/>
        <v>97.516758578403696</v>
      </c>
      <c r="AK38" s="271">
        <f t="shared" si="23"/>
        <v>100</v>
      </c>
      <c r="AL38" s="269">
        <f t="shared" si="48"/>
        <v>85313.391939999943</v>
      </c>
      <c r="AM38" s="269">
        <f t="shared" si="49"/>
        <v>-38951.407440000155</v>
      </c>
      <c r="AN38" s="263">
        <f t="shared" si="70"/>
        <v>1.2461095663956481</v>
      </c>
      <c r="AO38" s="265">
        <f t="shared" si="71"/>
        <v>0.91728530952281595</v>
      </c>
    </row>
    <row r="39" spans="1:41" ht="13.5" customHeight="1" thickBot="1" x14ac:dyDescent="0.25">
      <c r="A39" s="278"/>
      <c r="B39" s="270"/>
      <c r="C39" s="270"/>
      <c r="D39" s="270"/>
      <c r="E39" s="280">
        <f t="shared" si="29"/>
        <v>0</v>
      </c>
      <c r="F39" s="270"/>
      <c r="G39" s="270"/>
      <c r="H39" s="270"/>
      <c r="I39" s="280"/>
      <c r="J39" s="270"/>
      <c r="K39" s="270"/>
      <c r="L39" s="270" t="e">
        <f t="shared" si="54"/>
        <v>#DIV/0!</v>
      </c>
      <c r="M39" s="272">
        <f t="shared" si="33"/>
        <v>0</v>
      </c>
      <c r="N39" s="276">
        <f t="shared" si="34"/>
        <v>0</v>
      </c>
      <c r="O39" s="276">
        <f t="shared" si="35"/>
        <v>0</v>
      </c>
      <c r="P39" s="264"/>
      <c r="Q39" s="264" t="e">
        <f t="shared" si="64"/>
        <v>#DIV/0!</v>
      </c>
      <c r="R39" s="270"/>
      <c r="S39" s="270"/>
      <c r="T39" s="270" t="e">
        <f t="shared" si="65"/>
        <v>#DIV/0!</v>
      </c>
      <c r="U39" s="272">
        <f t="shared" si="39"/>
        <v>0</v>
      </c>
      <c r="V39" s="270">
        <f t="shared" si="40"/>
        <v>0</v>
      </c>
      <c r="W39" s="270">
        <f t="shared" si="41"/>
        <v>0</v>
      </c>
      <c r="X39" s="264" t="e">
        <f t="shared" si="66"/>
        <v>#DIV/0!</v>
      </c>
      <c r="Y39" s="266" t="e">
        <f t="shared" si="43"/>
        <v>#DIV/0!</v>
      </c>
      <c r="Z39" s="274"/>
      <c r="AA39" s="270"/>
      <c r="AB39" s="270" t="e">
        <f t="shared" si="67"/>
        <v>#DIV/0!</v>
      </c>
      <c r="AC39" s="272">
        <f t="shared" si="17"/>
        <v>0</v>
      </c>
      <c r="AD39" s="270">
        <f t="shared" si="44"/>
        <v>0</v>
      </c>
      <c r="AE39" s="270">
        <f t="shared" si="45"/>
        <v>0</v>
      </c>
      <c r="AF39" s="264" t="e">
        <f t="shared" si="46"/>
        <v>#DIV/0!</v>
      </c>
      <c r="AG39" s="266" t="e">
        <f t="shared" si="68"/>
        <v>#DIV/0!</v>
      </c>
      <c r="AH39" s="268"/>
      <c r="AI39" s="270"/>
      <c r="AJ39" s="270" t="e">
        <f t="shared" si="69"/>
        <v>#DIV/0!</v>
      </c>
      <c r="AK39" s="272">
        <f t="shared" si="23"/>
        <v>0</v>
      </c>
      <c r="AL39" s="270">
        <f t="shared" si="48"/>
        <v>0</v>
      </c>
      <c r="AM39" s="270">
        <f t="shared" si="49"/>
        <v>0</v>
      </c>
      <c r="AN39" s="264" t="e">
        <f t="shared" si="70"/>
        <v>#DIV/0!</v>
      </c>
      <c r="AO39" s="266" t="e">
        <f t="shared" si="71"/>
        <v>#DIV/0!</v>
      </c>
    </row>
  </sheetData>
  <sheetProtection selectLockedCells="1" selectUnlockedCells="1"/>
  <mergeCells count="97">
    <mergeCell ref="J3:Q3"/>
    <mergeCell ref="R3:Y3"/>
    <mergeCell ref="Z3:AG3"/>
    <mergeCell ref="AH3:AO3"/>
    <mergeCell ref="H1:Q1"/>
    <mergeCell ref="J2:Q2"/>
    <mergeCell ref="R2:Y2"/>
    <mergeCell ref="Z2:AG2"/>
    <mergeCell ref="AH2:AO2"/>
    <mergeCell ref="I9:I10"/>
    <mergeCell ref="A5:AO5"/>
    <mergeCell ref="A8:A10"/>
    <mergeCell ref="B8:E8"/>
    <mergeCell ref="F8:I8"/>
    <mergeCell ref="J8:Q8"/>
    <mergeCell ref="R8:Y8"/>
    <mergeCell ref="Z8:AG8"/>
    <mergeCell ref="AH8:AO8"/>
    <mergeCell ref="B9:B10"/>
    <mergeCell ref="C9:C10"/>
    <mergeCell ref="D9:D10"/>
    <mergeCell ref="E9:E10"/>
    <mergeCell ref="F9:F10"/>
    <mergeCell ref="G9:G10"/>
    <mergeCell ref="H9:H10"/>
    <mergeCell ref="X9:Y9"/>
    <mergeCell ref="J9:J10"/>
    <mergeCell ref="K9:K10"/>
    <mergeCell ref="L9:L10"/>
    <mergeCell ref="M9:M10"/>
    <mergeCell ref="N9:O9"/>
    <mergeCell ref="P9:Q9"/>
    <mergeCell ref="R9:R10"/>
    <mergeCell ref="S9:S10"/>
    <mergeCell ref="T9:T10"/>
    <mergeCell ref="U9:U10"/>
    <mergeCell ref="V9:W9"/>
    <mergeCell ref="AN9:AO9"/>
    <mergeCell ref="Z9:Z10"/>
    <mergeCell ref="AA9:AA10"/>
    <mergeCell ref="AB9:AB10"/>
    <mergeCell ref="AC9:AC10"/>
    <mergeCell ref="AD9:AE10"/>
    <mergeCell ref="AF9:AG10"/>
    <mergeCell ref="AH9:AH10"/>
    <mergeCell ref="AI9:AI10"/>
    <mergeCell ref="AJ9:AJ10"/>
    <mergeCell ref="AK9:AK10"/>
    <mergeCell ref="AL9:AM9"/>
    <mergeCell ref="AK27:AK28"/>
    <mergeCell ref="A38:A39"/>
    <mergeCell ref="B38:B39"/>
    <mergeCell ref="C38:C39"/>
    <mergeCell ref="D38:D39"/>
    <mergeCell ref="E38:E39"/>
    <mergeCell ref="F38:F39"/>
    <mergeCell ref="G38:G39"/>
    <mergeCell ref="H38:H39"/>
    <mergeCell ref="I38:I39"/>
    <mergeCell ref="A27:A28"/>
    <mergeCell ref="F27:F28"/>
    <mergeCell ref="G27:G28"/>
    <mergeCell ref="M27:M28"/>
    <mergeCell ref="U27:U28"/>
    <mergeCell ref="AC27:AC28"/>
    <mergeCell ref="U38:U39"/>
    <mergeCell ref="J38:J39"/>
    <mergeCell ref="K38:K39"/>
    <mergeCell ref="L38:L39"/>
    <mergeCell ref="M38:M39"/>
    <mergeCell ref="N38:N39"/>
    <mergeCell ref="O38:O39"/>
    <mergeCell ref="P38:P39"/>
    <mergeCell ref="Q38:Q39"/>
    <mergeCell ref="R38:R39"/>
    <mergeCell ref="S38:S39"/>
    <mergeCell ref="T38:T39"/>
    <mergeCell ref="AG38:AG39"/>
    <mergeCell ref="V38:V39"/>
    <mergeCell ref="W38:W39"/>
    <mergeCell ref="X38:X39"/>
    <mergeCell ref="Y38:Y39"/>
    <mergeCell ref="Z38:Z39"/>
    <mergeCell ref="AA38:AA39"/>
    <mergeCell ref="AB38:AB39"/>
    <mergeCell ref="AC38:AC39"/>
    <mergeCell ref="AD38:AD39"/>
    <mergeCell ref="AE38:AE39"/>
    <mergeCell ref="AF38:AF39"/>
    <mergeCell ref="AN38:AN39"/>
    <mergeCell ref="AO38:AO39"/>
    <mergeCell ref="AH38:AH39"/>
    <mergeCell ref="AI38:AI39"/>
    <mergeCell ref="AJ38:AJ39"/>
    <mergeCell ref="AK38:AK39"/>
    <mergeCell ref="AL38:AL39"/>
    <mergeCell ref="AM38:AM39"/>
  </mergeCells>
  <pageMargins left="0.39374999999999999" right="0.78749999999999998" top="0.78749999999999998" bottom="0.78749999999999998" header="0.51180555555555551" footer="0.51180555555555551"/>
  <pageSetup paperSize="9" scale="74" orientation="landscape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2023-2025</vt:lpstr>
      <vt:lpstr>2022-2024</vt:lpstr>
      <vt:lpstr>2020-2022</vt:lpstr>
      <vt:lpstr>2019-2021</vt:lpstr>
      <vt:lpstr>2018-2020</vt:lpstr>
      <vt:lpstr>2017-2019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2026-02-12T12:22:10Z</cp:lastPrinted>
  <dcterms:created xsi:type="dcterms:W3CDTF">2020-01-22T09:17:39Z</dcterms:created>
  <dcterms:modified xsi:type="dcterms:W3CDTF">2026-02-12T12:27:28Z</dcterms:modified>
</cp:coreProperties>
</file>