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2795" windowHeight="12225"/>
  </bookViews>
  <sheets>
    <sheet name="оценка" sheetId="9" r:id="rId1"/>
    <sheet name="по отчету руб" sheetId="8" state="hidden" r:id="rId2"/>
    <sheet name="по отчету (3)" sheetId="7" state="hidden" r:id="rId3"/>
    <sheet name="план по отчету" sheetId="6" state="hidden" r:id="rId4"/>
    <sheet name="на отправку" sheetId="4" state="hidden" r:id="rId5"/>
    <sheet name="по отчету" sheetId="5" state="hidden" r:id="rId6"/>
  </sheets>
  <definedNames>
    <definedName name="_xlnm.Print_Titles" localSheetId="4">'на отправку'!$3:$3</definedName>
    <definedName name="_xlnm.Print_Titles" localSheetId="0">оценка!$4:$4</definedName>
    <definedName name="_xlnm.Print_Titles" localSheetId="3">'план по отчету'!$3:$3</definedName>
    <definedName name="_xlnm.Print_Titles" localSheetId="5">'по отчету'!$3:$3</definedName>
    <definedName name="_xlnm.Print_Titles" localSheetId="2">'по отчету (3)'!$3:$3</definedName>
    <definedName name="_xlnm.Print_Titles" localSheetId="1">'по отчету руб'!$3:$3</definedName>
    <definedName name="_xlnm.Print_Area" localSheetId="4">'на отправку'!$A$1:$C$78</definedName>
    <definedName name="_xlnm.Print_Area" localSheetId="3">'план по отчету'!$A$1:$D$78</definedName>
    <definedName name="_xlnm.Print_Area" localSheetId="5">'по отчету'!$A$1:$C$78</definedName>
    <definedName name="_xlnm.Print_Area" localSheetId="2">'по отчету (3)'!$A$1:$C$74</definedName>
    <definedName name="_xlnm.Print_Area" localSheetId="1">'по отчету руб'!$A$1:$C$74</definedName>
  </definedNames>
  <calcPr calcId="145621" fullPrecision="0"/>
</workbook>
</file>

<file path=xl/calcChain.xml><?xml version="1.0" encoding="utf-8"?>
<calcChain xmlns="http://schemas.openxmlformats.org/spreadsheetml/2006/main">
  <c r="K19" i="9" l="1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I7" i="9"/>
  <c r="J7" i="9"/>
  <c r="H7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F9" i="9"/>
  <c r="G8" i="9"/>
  <c r="F8" i="9"/>
  <c r="G7" i="9"/>
  <c r="F7" i="9"/>
  <c r="E19" i="9"/>
  <c r="D19" i="9" l="1"/>
  <c r="B43" i="8" l="1"/>
  <c r="C14" i="8"/>
  <c r="B14" i="8"/>
  <c r="C64" i="8"/>
  <c r="B64" i="8"/>
  <c r="C62" i="8"/>
  <c r="B62" i="8"/>
  <c r="C32" i="8"/>
  <c r="B32" i="8"/>
  <c r="B31" i="8" s="1"/>
  <c r="B30" i="8" s="1"/>
  <c r="C31" i="8"/>
  <c r="C30" i="8" s="1"/>
  <c r="C21" i="8"/>
  <c r="B21" i="8"/>
  <c r="C17" i="8"/>
  <c r="B17" i="8"/>
  <c r="C16" i="8"/>
  <c r="B16" i="8"/>
  <c r="C13" i="8"/>
  <c r="B13" i="8"/>
  <c r="C10" i="8"/>
  <c r="C9" i="8" s="1"/>
  <c r="B10" i="8"/>
  <c r="B9" i="8" s="1"/>
  <c r="C6" i="8"/>
  <c r="B6" i="8"/>
  <c r="B62" i="7"/>
  <c r="C14" i="7"/>
  <c r="C68" i="7"/>
  <c r="B29" i="7"/>
  <c r="C64" i="7"/>
  <c r="B64" i="7"/>
  <c r="B27" i="7"/>
  <c r="C21" i="7"/>
  <c r="B21" i="7"/>
  <c r="C17" i="7"/>
  <c r="B17" i="7"/>
  <c r="C16" i="7"/>
  <c r="B16" i="7"/>
  <c r="C13" i="7"/>
  <c r="B13" i="7"/>
  <c r="C10" i="7"/>
  <c r="C6" i="7"/>
  <c r="B29" i="6"/>
  <c r="C72" i="6"/>
  <c r="C68" i="6" s="1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46" i="6"/>
  <c r="C45" i="6"/>
  <c r="C44" i="6"/>
  <c r="C43" i="6"/>
  <c r="C42" i="6"/>
  <c r="C41" i="6"/>
  <c r="C40" i="6"/>
  <c r="C39" i="6"/>
  <c r="C38" i="6"/>
  <c r="C37" i="6"/>
  <c r="C36" i="6"/>
  <c r="C32" i="6"/>
  <c r="C31" i="6"/>
  <c r="C30" i="6"/>
  <c r="C29" i="6"/>
  <c r="C28" i="6"/>
  <c r="C27" i="6"/>
  <c r="C26" i="6"/>
  <c r="C25" i="6"/>
  <c r="C24" i="6"/>
  <c r="C23" i="6"/>
  <c r="C22" i="6"/>
  <c r="C20" i="6"/>
  <c r="C19" i="6"/>
  <c r="C18" i="6"/>
  <c r="C16" i="6"/>
  <c r="C15" i="6"/>
  <c r="C13" i="6"/>
  <c r="C12" i="6"/>
  <c r="C11" i="6"/>
  <c r="C8" i="6"/>
  <c r="C7" i="6"/>
  <c r="C5" i="8" l="1"/>
  <c r="C63" i="8" s="1"/>
  <c r="C75" i="8" s="1"/>
  <c r="B5" i="8"/>
  <c r="B63" i="8" s="1"/>
  <c r="B75" i="8" s="1"/>
  <c r="C10" i="6"/>
  <c r="C9" i="6" s="1"/>
  <c r="C35" i="6"/>
  <c r="C34" i="6" s="1"/>
  <c r="C6" i="6"/>
  <c r="C21" i="6"/>
  <c r="C17" i="6"/>
  <c r="C66" i="6"/>
  <c r="B6" i="7"/>
  <c r="C32" i="7"/>
  <c r="C31" i="7" s="1"/>
  <c r="B32" i="7"/>
  <c r="B31" i="7" s="1"/>
  <c r="B30" i="7" s="1"/>
  <c r="B10" i="7"/>
  <c r="B9" i="7" s="1"/>
  <c r="C62" i="7"/>
  <c r="C9" i="7"/>
  <c r="C45" i="8" l="1"/>
  <c r="B45" i="8"/>
  <c r="C5" i="7"/>
  <c r="C30" i="7"/>
  <c r="E48" i="6"/>
  <c r="E50" i="6"/>
  <c r="D72" i="6"/>
  <c r="D68" i="6" s="1"/>
  <c r="B68" i="6"/>
  <c r="E11" i="6"/>
  <c r="D52" i="6"/>
  <c r="D6" i="6"/>
  <c r="D17" i="6"/>
  <c r="D21" i="6"/>
  <c r="B52" i="6"/>
  <c r="B53" i="6"/>
  <c r="D53" i="6"/>
  <c r="B54" i="6"/>
  <c r="D54" i="6"/>
  <c r="B55" i="6"/>
  <c r="D55" i="6"/>
  <c r="B56" i="6"/>
  <c r="D56" i="6"/>
  <c r="B57" i="6"/>
  <c r="D57" i="6"/>
  <c r="B58" i="6"/>
  <c r="D58" i="6"/>
  <c r="B59" i="6"/>
  <c r="D59" i="6"/>
  <c r="B60" i="6"/>
  <c r="D60" i="6"/>
  <c r="B61" i="6"/>
  <c r="D61" i="6"/>
  <c r="D62" i="6"/>
  <c r="E62" i="6" s="1"/>
  <c r="B63" i="6"/>
  <c r="D63" i="6"/>
  <c r="B64" i="6"/>
  <c r="D64" i="6"/>
  <c r="B65" i="6"/>
  <c r="D65" i="6"/>
  <c r="B51" i="6"/>
  <c r="E51" i="6" s="1"/>
  <c r="B37" i="6"/>
  <c r="D37" i="6"/>
  <c r="B38" i="6"/>
  <c r="D38" i="6"/>
  <c r="B39" i="6"/>
  <c r="D39" i="6"/>
  <c r="D40" i="6"/>
  <c r="E40" i="6" s="1"/>
  <c r="B41" i="6"/>
  <c r="D41" i="6"/>
  <c r="B42" i="6"/>
  <c r="D42" i="6"/>
  <c r="B43" i="6"/>
  <c r="D43" i="6"/>
  <c r="B44" i="6"/>
  <c r="D44" i="6"/>
  <c r="B45" i="6"/>
  <c r="D45" i="6"/>
  <c r="B46" i="6"/>
  <c r="D46" i="6"/>
  <c r="D47" i="6"/>
  <c r="D36" i="6"/>
  <c r="B36" i="6"/>
  <c r="B7" i="6"/>
  <c r="E7" i="6" s="1"/>
  <c r="B8" i="6"/>
  <c r="E8" i="6" s="1"/>
  <c r="B12" i="6"/>
  <c r="B10" i="6" s="1"/>
  <c r="B13" i="6"/>
  <c r="D13" i="6"/>
  <c r="B15" i="6"/>
  <c r="E15" i="6" s="1"/>
  <c r="B16" i="6"/>
  <c r="D16" i="6"/>
  <c r="B18" i="6"/>
  <c r="B19" i="6"/>
  <c r="E19" i="6" s="1"/>
  <c r="B20" i="6"/>
  <c r="E20" i="6" s="1"/>
  <c r="B22" i="6"/>
  <c r="B23" i="6"/>
  <c r="E23" i="6" s="1"/>
  <c r="B24" i="6"/>
  <c r="E24" i="6" s="1"/>
  <c r="B25" i="6"/>
  <c r="D25" i="6"/>
  <c r="B26" i="6"/>
  <c r="E26" i="6" s="1"/>
  <c r="B27" i="6"/>
  <c r="E27" i="6" s="1"/>
  <c r="D28" i="6"/>
  <c r="E28" i="6" s="1"/>
  <c r="E29" i="6"/>
  <c r="B30" i="6"/>
  <c r="D30" i="6"/>
  <c r="B31" i="6"/>
  <c r="D31" i="6"/>
  <c r="B32" i="6"/>
  <c r="D32" i="6"/>
  <c r="G66" i="6"/>
  <c r="G47" i="6"/>
  <c r="G35" i="6"/>
  <c r="G34" i="6" s="1"/>
  <c r="G21" i="6"/>
  <c r="G17" i="6"/>
  <c r="G14" i="6"/>
  <c r="G10" i="6"/>
  <c r="G9" i="6" s="1"/>
  <c r="G6" i="6"/>
  <c r="B66" i="5"/>
  <c r="B47" i="5"/>
  <c r="C47" i="6" s="1"/>
  <c r="C33" i="6" s="1"/>
  <c r="B35" i="5"/>
  <c r="B34" i="5" s="1"/>
  <c r="B21" i="5"/>
  <c r="B17" i="5"/>
  <c r="B14" i="5"/>
  <c r="B10" i="5"/>
  <c r="B9" i="5" s="1"/>
  <c r="B6" i="5"/>
  <c r="C66" i="5"/>
  <c r="C35" i="5"/>
  <c r="C34" i="5" s="1"/>
  <c r="C33" i="5" s="1"/>
  <c r="C21" i="5"/>
  <c r="C17" i="5"/>
  <c r="C14" i="5"/>
  <c r="D14" i="6" s="1"/>
  <c r="C10" i="5"/>
  <c r="C9" i="5" s="1"/>
  <c r="C6" i="5"/>
  <c r="D6" i="5" s="1"/>
  <c r="F66" i="5"/>
  <c r="F47" i="5"/>
  <c r="F35" i="5"/>
  <c r="F34" i="5" s="1"/>
  <c r="F21" i="5"/>
  <c r="F17" i="5"/>
  <c r="F14" i="5"/>
  <c r="F10" i="5"/>
  <c r="F9" i="5" s="1"/>
  <c r="F6" i="5"/>
  <c r="C66" i="4"/>
  <c r="D5" i="4"/>
  <c r="C33" i="4"/>
  <c r="D33" i="4" s="1"/>
  <c r="C68" i="5"/>
  <c r="B68" i="5"/>
  <c r="D50" i="5"/>
  <c r="D48" i="5"/>
  <c r="D46" i="5"/>
  <c r="D45" i="5"/>
  <c r="D44" i="5"/>
  <c r="D43" i="5"/>
  <c r="D42" i="5"/>
  <c r="D41" i="5"/>
  <c r="D40" i="5"/>
  <c r="D39" i="5"/>
  <c r="D38" i="5"/>
  <c r="D37" i="5"/>
  <c r="D36" i="5"/>
  <c r="D32" i="5"/>
  <c r="D31" i="5"/>
  <c r="D30" i="5"/>
  <c r="D29" i="5"/>
  <c r="D28" i="5"/>
  <c r="D27" i="5"/>
  <c r="D26" i="5"/>
  <c r="D24" i="5"/>
  <c r="D23" i="5"/>
  <c r="D22" i="5"/>
  <c r="D20" i="5"/>
  <c r="D19" i="5"/>
  <c r="D18" i="5"/>
  <c r="D16" i="5"/>
  <c r="D15" i="5"/>
  <c r="D13" i="5"/>
  <c r="D12" i="5"/>
  <c r="D11" i="5"/>
  <c r="D8" i="5"/>
  <c r="D7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C72" i="4"/>
  <c r="C68" i="4" s="1"/>
  <c r="B68" i="4"/>
  <c r="B66" i="4"/>
  <c r="D66" i="4" s="1"/>
  <c r="B35" i="6" l="1"/>
  <c r="B34" i="6" s="1"/>
  <c r="D35" i="5"/>
  <c r="D47" i="5"/>
  <c r="G33" i="6"/>
  <c r="F5" i="5"/>
  <c r="F49" i="5" s="1"/>
  <c r="E38" i="6"/>
  <c r="E61" i="6"/>
  <c r="E59" i="6"/>
  <c r="E57" i="6"/>
  <c r="B33" i="5"/>
  <c r="E46" i="6"/>
  <c r="E44" i="6"/>
  <c r="E42" i="6"/>
  <c r="E65" i="6"/>
  <c r="E63" i="6"/>
  <c r="B5" i="5"/>
  <c r="B67" i="5" s="1"/>
  <c r="F33" i="5"/>
  <c r="F67" i="5" s="1"/>
  <c r="D35" i="6"/>
  <c r="E39" i="6"/>
  <c r="E37" i="6"/>
  <c r="E60" i="6"/>
  <c r="E58" i="6"/>
  <c r="E25" i="6"/>
  <c r="E13" i="6"/>
  <c r="C14" i="6"/>
  <c r="C5" i="6" s="1"/>
  <c r="B14" i="7"/>
  <c r="B5" i="7" s="1"/>
  <c r="B45" i="7" s="1"/>
  <c r="B47" i="6"/>
  <c r="E47" i="6" s="1"/>
  <c r="E56" i="6"/>
  <c r="E55" i="6"/>
  <c r="E54" i="6"/>
  <c r="E53" i="6"/>
  <c r="G5" i="6"/>
  <c r="G67" i="6" s="1"/>
  <c r="E31" i="6"/>
  <c r="B14" i="6"/>
  <c r="E14" i="6" s="1"/>
  <c r="B66" i="6"/>
  <c r="E32" i="6"/>
  <c r="E30" i="6"/>
  <c r="B21" i="6"/>
  <c r="E21" i="6" s="1"/>
  <c r="B17" i="6"/>
  <c r="E16" i="6"/>
  <c r="E45" i="6"/>
  <c r="E43" i="6"/>
  <c r="E41" i="6"/>
  <c r="E64" i="6"/>
  <c r="C63" i="7"/>
  <c r="C75" i="7" s="1"/>
  <c r="C45" i="7"/>
  <c r="D34" i="6"/>
  <c r="E17" i="6"/>
  <c r="B6" i="6"/>
  <c r="D66" i="6"/>
  <c r="E36" i="6"/>
  <c r="E22" i="6"/>
  <c r="E18" i="6"/>
  <c r="E12" i="6"/>
  <c r="D10" i="6"/>
  <c r="E52" i="6"/>
  <c r="B9" i="6"/>
  <c r="G49" i="6"/>
  <c r="C5" i="5"/>
  <c r="D66" i="5"/>
  <c r="D10" i="5"/>
  <c r="D34" i="5"/>
  <c r="D21" i="5"/>
  <c r="D14" i="5"/>
  <c r="C67" i="4"/>
  <c r="C79" i="4" s="1"/>
  <c r="E35" i="6" l="1"/>
  <c r="B49" i="5"/>
  <c r="B63" i="7"/>
  <c r="B75" i="7" s="1"/>
  <c r="C49" i="6"/>
  <c r="C67" i="6"/>
  <c r="E66" i="6"/>
  <c r="D9" i="6"/>
  <c r="E10" i="6"/>
  <c r="D33" i="6"/>
  <c r="E34" i="6"/>
  <c r="B5" i="6"/>
  <c r="E6" i="6"/>
  <c r="B33" i="6"/>
  <c r="C67" i="5"/>
  <c r="C79" i="5" s="1"/>
  <c r="C49" i="5"/>
  <c r="D33" i="5"/>
  <c r="D9" i="5"/>
  <c r="D17" i="5"/>
  <c r="B67" i="4"/>
  <c r="B79" i="4" s="1"/>
  <c r="C49" i="4"/>
  <c r="B49" i="4"/>
  <c r="E33" i="6" l="1"/>
  <c r="E9" i="6"/>
  <c r="D5" i="6"/>
  <c r="B49" i="6"/>
  <c r="B67" i="6"/>
  <c r="B79" i="6" s="1"/>
  <c r="D49" i="4"/>
  <c r="D5" i="5"/>
  <c r="B79" i="5"/>
  <c r="D49" i="5"/>
  <c r="E5" i="6" l="1"/>
  <c r="D67" i="6"/>
  <c r="D79" i="6" s="1"/>
  <c r="D49" i="6"/>
  <c r="E49" i="6" s="1"/>
</calcChain>
</file>

<file path=xl/sharedStrings.xml><?xml version="1.0" encoding="utf-8"?>
<sst xmlns="http://schemas.openxmlformats.org/spreadsheetml/2006/main" count="424" uniqueCount="106">
  <si>
    <t>Наименование показателя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</si>
  <si>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</si>
  <si>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</si>
  <si>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</si>
  <si>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</si>
  <si>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</si>
  <si>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</si>
  <si>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</si>
  <si>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</si>
  <si>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</si>
  <si>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</si>
  <si>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</si>
  <si>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</si>
  <si>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</si>
  <si>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</si>
  <si>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</si>
  <si>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</si>
  <si>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</si>
  <si>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</si>
  <si>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АДМИНИСТРАТИВНЫЕ ПЛАТЕЖИ И СБОРЫ</t>
  </si>
  <si>
    <t>ШТРАФЫ, САНКЦИИ, ВОЗМЕЩЕНИЕ УЩЕРБА</t>
  </si>
  <si>
    <t>ВОЗВРАТ ОСТАТКОВ СУБСИДИЙ И СУБВЕНЦИЙ ПРОШЛЫХ ЛЕТ</t>
  </si>
  <si>
    <t>БЕЗВОЗМЕЗДНЫЕ ПОСТУПЛЕНИЯ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</si>
  <si>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</si>
  <si>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</si>
  <si>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</si>
  <si>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</si>
  <si>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</si>
  <si>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БЕЗВОЗМЕЗДНЫЕ  ПОСТУПЛЕНИЯ  ОТ ГОСУДАРСТВЕННЫХ ОРГАНИЗАЦИЙ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</si>
  <si>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</si>
  <si>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</si>
  <si>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</si>
  <si>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</si>
  <si>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</si>
  <si>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</si>
  <si>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Изменение остатков средств на счетах по учету средств бюджета</t>
  </si>
  <si>
    <t>Налог, взимаемый в связи с применением упрощенной системы налогообложения</t>
  </si>
  <si>
    <t>БЕЗВОЗМЕЗДНЫЕ ПОСТУПЛЕНИЯ ОТ ДРУГИХ БЮДЖЕТОВ БЮДЖЕТНОЙ СИСТЕМЫ РОССИЙСКОЙ ФЕДЕРАЦИИ</t>
  </si>
  <si>
    <t>БЕЗВОЗМЕЗДНЫЕ  ПОСТУПЛЕНИЯ  ОТ НЕГОСУДАРСТВЕННЫХ ОРГАНИЗАЦИЙ</t>
  </si>
  <si>
    <t xml:space="preserve">Д О Х О Д Ы </t>
  </si>
  <si>
    <t xml:space="preserve">Р А С Х О Д Ы </t>
  </si>
  <si>
    <t>Курсовая разница</t>
  </si>
  <si>
    <t>БЕЗВОЗМЕЗДНЫЕ ПОСТУПЛЕНИЯ ОТ НЕРЕЗИДЕНТОВ</t>
  </si>
  <si>
    <t xml:space="preserve"> - акцизы на алкогольную продукцию</t>
  </si>
  <si>
    <t>Исполнение государственных и муниципальных гарантий в валюте Российской Федерации</t>
  </si>
  <si>
    <t>Операции по управлению остатками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</si>
  <si>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</si>
  <si>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ПРЕВЫШЕНИЕ РАСХОДОВ НАД ДОХОДАМИ ("-" ДЕФИЦИТ,"+" ПРОФИЦИТ)</t>
  </si>
  <si>
    <t>(тыс. рублей)</t>
  </si>
  <si>
    <t>ВСЕГО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</si>
  <si>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</si>
  <si>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</si>
  <si>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</si>
  <si>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</si>
  <si>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 xml:space="preserve"> - Территориальный дорожный фонд 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</si>
  <si>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</si>
  <si>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</si>
  <si>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</si>
  <si>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</si>
  <si>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</si>
  <si>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</si>
  <si>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</si>
  <si>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</si>
  <si>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</si>
  <si>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</si>
  <si>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ВСЕГО РАСХОДОВ</t>
  </si>
  <si>
    <t xml:space="preserve"> - дотации бюджетам на частичную компенсацию дополнительных расходов на повышение оплаты труда работников бюджетной сферы</t>
  </si>
  <si>
    <t xml:space="preserve">Ожидаемое исполнение в 2018 году </t>
  </si>
  <si>
    <t xml:space="preserve"> - акцизы на средние дистилляты, производимые на территории Российской Федерации</t>
  </si>
  <si>
    <t xml:space="preserve"> - дотации на выравнивание бюджетной обеспеченности</t>
  </si>
  <si>
    <t xml:space="preserve"> - дотации на поддержку мер по обеспечению сбалансированности бюджетов</t>
  </si>
  <si>
    <t xml:space="preserve"> - доходы от уплаты акцизов на нефтепродукты, акцизы на средние дистилляты, производимые на территории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</si>
  <si>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</si>
  <si>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ОСТАТКОВ СУБСИДИЙ И СУБВЕНЦИЙ ПРОШЛЫХ ЛЕТ, ВОЗВРАТ ОСТАТКОВ СУБСИДИЙ И СУБВЕНЦИЙ ПРОШЛЫХ ЛЕТ</t>
  </si>
  <si>
    <t>Отчет             на 1 августа     2018 года</t>
  </si>
  <si>
    <t>Сведения об исполнении бюджета за январь-июль 2018 года и оценка ожидаемого исполнения бюджета Республики Карелия в 2018 году</t>
  </si>
  <si>
    <t>ДОХОДЫ ОТ ОКАЗАНИЯ ПЛАТНЫХ УСЛУГ И КОМПЕНСАЦИИ ЗАТРАТ ГОСУДАРСТВА</t>
  </si>
  <si>
    <t xml:space="preserve"> ПРОЧИЕ НЕНАЛОГОВЫЕ ДОХОДЫ</t>
  </si>
  <si>
    <t>ДОХОДЫ ОТ ПРОДАЖИ МАТЕРИАЛЬНЫХ И НЕМАТЕРИАЛЬНЫХ АКТИВОВ</t>
  </si>
  <si>
    <t>ГОСУДАРСТВЕННАЯ ПОШЛИНА</t>
  </si>
  <si>
    <t>ДОХОДЫ ОТ ОКАЗАНИЯ ПЛАТНЫХ УСЛУГ И КОМПЕНСАЦИИ ЗАТРАТ ГОСУДАРСТВА, ДОХОДЫ ОТ ПРОДАЖИ МАТЕРИАЛЬНЫХ И НЕМАТЕРИАЛЬНЫХ АКТИВОВ</t>
  </si>
  <si>
    <t>ШТРАФЫ, САНКЦИИ, ВОЗМЕЩЕНИЕ УЩЕРБА,  ПРОЧИЕ НЕНАЛОГОВЫЕ ДОХОДЫ</t>
  </si>
  <si>
    <t>Сведения об исполнении бюджета за январь-август 2018 года и оценка ожидаемого исполнения бюджета Республики Карелия в 2018 году</t>
  </si>
  <si>
    <t>Отчет             на 1 сентября 2018 года</t>
  </si>
  <si>
    <t>Отчет  на 
1 сентября 2018 года</t>
  </si>
  <si>
    <t>План по отчету 2018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</si>
  <si>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</si>
  <si>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</si>
  <si>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</si>
  <si>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</si>
  <si>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</si>
  <si>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Отчет  на 
1 октября 2018 года</t>
  </si>
  <si>
    <t>Сведения об исполнении бюджета за январь-сентябрь 2018 года и оценка ожидаемого исполнения бюджета Республики Карелия в 2018 году</t>
  </si>
  <si>
    <t>Исполнение 2020 год</t>
  </si>
  <si>
    <t>Исполнение 2019 год</t>
  </si>
  <si>
    <t>Проект 2022 года</t>
  </si>
  <si>
    <t xml:space="preserve">Ожидаемое исполнение  2021 года </t>
  </si>
  <si>
    <t>к факту 2019 года</t>
  </si>
  <si>
    <t>тыс.руб.</t>
  </si>
  <si>
    <t>%</t>
  </si>
  <si>
    <t>к факту 2020 года</t>
  </si>
  <si>
    <t>к ожидаемому исполнению  2021 года</t>
  </si>
  <si>
    <t>х</t>
  </si>
  <si>
    <t>(тыс.рублей)</t>
  </si>
  <si>
    <t>Отклонения пректа 2022 года</t>
  </si>
  <si>
    <t>Сведения о расходах бюджета Лахденпохского муниципального района на 2022 год в сравнении с 2019-2020 гг. и оценкой исполнения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</si>
</sst>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###,##0.00"/>
    <numFmt numFmtId="165" formatCode="#,##0.0"/>
    <numFmt numFmtId="166" formatCode="#,##0.00_ ;\-#,##0.00\ 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i/>
      <sz val="8"/>
      <color indexed="23"/>
      <name val="Calibri"/>
      <family val="2"/>
      <charset val="204"/>
    </font>
    <font>
      <sz val="11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rgb="FFB2DFD7"/>
        <bgColor rgb="FFB2DFDB"/>
      </patternFill>
    </fill>
    <fill>
      <patternFill patternType="solid">
        <fgColor rgb="FFE0F2F1"/>
        <bgColor rgb="FFEDE7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6">
    <xf numFmtId="0" fontId="0" fillId="0" borderId="0"/>
    <xf numFmtId="4" fontId="3" fillId="0" borderId="4">
      <alignment horizontal="right"/>
    </xf>
    <xf numFmtId="4" fontId="14" fillId="0" borderId="5">
      <alignment horizontal="right"/>
    </xf>
    <xf numFmtId="4" fontId="3" fillId="0" borderId="5">
      <alignment horizontal="right"/>
    </xf>
    <xf numFmtId="4" fontId="3" fillId="0" borderId="5">
      <alignment horizontal="right"/>
    </xf>
    <xf numFmtId="0" fontId="4" fillId="0" borderId="1" applyNumberFormat="0">
      <alignment horizontal="right" vertical="top"/>
    </xf>
    <xf numFmtId="0" fontId="13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13" fillId="0" borderId="2" applyNumberFormat="0">
      <alignment horizontal="right" vertical="top"/>
    </xf>
    <xf numFmtId="0" fontId="4" fillId="5" borderId="1" applyNumberFormat="0">
      <alignment horizontal="right" vertical="top"/>
    </xf>
    <xf numFmtId="0" fontId="13" fillId="5" borderId="2" applyNumberFormat="0">
      <alignment horizontal="right" vertical="top"/>
    </xf>
    <xf numFmtId="49" fontId="4" fillId="4" borderId="1">
      <alignment horizontal="left" vertical="top"/>
    </xf>
    <xf numFmtId="49" fontId="5" fillId="0" borderId="1">
      <alignment horizontal="left" vertical="top"/>
    </xf>
    <xf numFmtId="49" fontId="15" fillId="0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49" fontId="13" fillId="6" borderId="2">
      <alignment horizontal="left" vertical="top"/>
    </xf>
    <xf numFmtId="0" fontId="4" fillId="3" borderId="1">
      <alignment horizontal="left" vertical="top" wrapText="1"/>
    </xf>
    <xf numFmtId="0" fontId="13" fillId="7" borderId="2">
      <alignment horizontal="left" vertical="top" wrapText="1"/>
    </xf>
    <xf numFmtId="0" fontId="5" fillId="0" borderId="1">
      <alignment horizontal="left" vertical="top" wrapText="1"/>
    </xf>
    <xf numFmtId="0" fontId="15" fillId="0" borderId="2">
      <alignment horizontal="left" vertical="top" wrapText="1"/>
    </xf>
    <xf numFmtId="0" fontId="4" fillId="2" borderId="1">
      <alignment horizontal="left" vertical="top" wrapText="1"/>
    </xf>
    <xf numFmtId="0" fontId="13" fillId="8" borderId="2">
      <alignment horizontal="left" vertical="top" wrapText="1"/>
    </xf>
    <xf numFmtId="0" fontId="4" fillId="9" borderId="1">
      <alignment horizontal="left" vertical="top" wrapText="1"/>
    </xf>
    <xf numFmtId="0" fontId="13" fillId="10" borderId="2">
      <alignment horizontal="left" vertical="top" wrapText="1"/>
    </xf>
    <xf numFmtId="0" fontId="4" fillId="11" borderId="1">
      <alignment horizontal="left" vertical="top" wrapText="1"/>
    </xf>
    <xf numFmtId="0" fontId="13" fillId="12" borderId="2">
      <alignment horizontal="left" vertical="top" wrapText="1"/>
    </xf>
    <xf numFmtId="0" fontId="4" fillId="13" borderId="1">
      <alignment horizontal="left" vertical="top" wrapText="1"/>
    </xf>
    <xf numFmtId="0" fontId="4" fillId="0" borderId="1">
      <alignment horizontal="left" vertical="top" wrapText="1"/>
    </xf>
    <xf numFmtId="0" fontId="13" fillId="0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6" fillId="0" borderId="0">
      <alignment horizontal="left" vertical="top"/>
    </xf>
    <xf numFmtId="0" fontId="8" fillId="0" borderId="0">
      <alignment horizontal="left" vertical="top"/>
    </xf>
    <xf numFmtId="0" fontId="16" fillId="0" borderId="0"/>
    <xf numFmtId="0" fontId="4" fillId="0" borderId="0">
      <protection locked="0"/>
    </xf>
    <xf numFmtId="0" fontId="4" fillId="0" borderId="0">
      <protection locked="0"/>
    </xf>
    <xf numFmtId="0" fontId="13" fillId="0" borderId="0">
      <protection locked="0"/>
    </xf>
    <xf numFmtId="0" fontId="11" fillId="0" borderId="0"/>
    <xf numFmtId="0" fontId="12" fillId="0" borderId="0"/>
    <xf numFmtId="0" fontId="16" fillId="0" borderId="0"/>
    <xf numFmtId="0" fontId="13" fillId="0" borderId="0"/>
    <xf numFmtId="0" fontId="13" fillId="0" borderId="0"/>
    <xf numFmtId="0" fontId="2" fillId="0" borderId="0"/>
    <xf numFmtId="0" fontId="4" fillId="3" borderId="3" applyNumberFormat="0">
      <alignment horizontal="right" vertical="top"/>
    </xf>
    <xf numFmtId="0" fontId="4" fillId="2" borderId="3" applyNumberFormat="0">
      <alignment horizontal="right" vertical="top"/>
    </xf>
    <xf numFmtId="0" fontId="4" fillId="0" borderId="1" applyNumberFormat="0">
      <alignment horizontal="right" vertical="top"/>
    </xf>
    <xf numFmtId="0" fontId="13" fillId="0" borderId="2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13" fillId="8" borderId="3" applyNumberFormat="0">
      <alignment horizontal="right" vertical="top"/>
    </xf>
    <xf numFmtId="0" fontId="4" fillId="0" borderId="1" applyNumberFormat="0">
      <alignment horizontal="right" vertical="top"/>
    </xf>
    <xf numFmtId="0" fontId="13" fillId="0" borderId="2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13" fillId="7" borderId="3" applyNumberFormat="0">
      <alignment horizontal="right" vertical="top"/>
    </xf>
    <xf numFmtId="0" fontId="4" fillId="9" borderId="3" applyNumberFormat="0">
      <alignment horizontal="right" vertical="top"/>
    </xf>
    <xf numFmtId="0" fontId="4" fillId="0" borderId="1" applyNumberFormat="0">
      <alignment horizontal="right" vertical="top"/>
    </xf>
    <xf numFmtId="0" fontId="13" fillId="0" borderId="2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0" fontId="13" fillId="10" borderId="3" applyNumberFormat="0">
      <alignment horizontal="right" vertical="top"/>
    </xf>
    <xf numFmtId="49" fontId="7" fillId="15" borderId="1">
      <alignment horizontal="left" vertical="top" wrapText="1"/>
    </xf>
    <xf numFmtId="49" fontId="4" fillId="0" borderId="1">
      <alignment horizontal="left" vertical="top" wrapText="1"/>
    </xf>
    <xf numFmtId="49" fontId="9" fillId="0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49" fontId="10" fillId="16" borderId="2">
      <alignment horizontal="left" vertical="top" wrapText="1"/>
    </xf>
    <xf numFmtId="0" fontId="4" fillId="13" borderId="1">
      <alignment horizontal="left" vertical="top" wrapText="1"/>
    </xf>
    <xf numFmtId="0" fontId="4" fillId="0" borderId="1">
      <alignment horizontal="left" vertical="top" wrapText="1"/>
    </xf>
    <xf numFmtId="0" fontId="17" fillId="0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3" fillId="14" borderId="2">
      <alignment horizontal="left" vertical="top" wrapText="1"/>
    </xf>
    <xf numFmtId="0" fontId="14" fillId="17" borderId="7" applyNumberFormat="0" applyFont="0" applyBorder="0" applyAlignment="0" applyProtection="0">
      <alignment horizontal="left" wrapText="1"/>
    </xf>
    <xf numFmtId="0" fontId="14" fillId="18" borderId="7" applyNumberFormat="0" applyFont="0" applyBorder="0" applyAlignment="0" applyProtection="0">
      <alignment horizontal="left" wrapText="1"/>
    </xf>
    <xf numFmtId="0" fontId="1" fillId="0" borderId="0"/>
  </cellStyleXfs>
  <cellXfs count="126">
    <xf numFmtId="0" fontId="0" fillId="0" borderId="0" xfId="0"/>
    <xf numFmtId="0" fontId="18" fillId="0" borderId="0" xfId="132" applyFont="1" applyAlignment="1"/>
    <xf numFmtId="0" fontId="19" fillId="0" borderId="0" xfId="132" applyFont="1" applyAlignment="1"/>
    <xf numFmtId="0" fontId="18" fillId="0" borderId="0" xfId="132" applyFont="1"/>
    <xf numFmtId="0" fontId="19" fillId="0" borderId="2" xfId="132" applyFont="1" applyBorder="1" applyAlignment="1">
      <alignment horizontal="center" vertical="center" wrapText="1"/>
    </xf>
    <xf numFmtId="0" fontId="19" fillId="0" borderId="6" xfId="132" applyFont="1" applyBorder="1" applyAlignment="1">
      <alignment horizontal="center" vertical="center" wrapText="1"/>
    </xf>
    <xf numFmtId="0" fontId="19" fillId="0" borderId="0" xfId="132" applyFont="1" applyAlignment="1">
      <alignment horizontal="center" vertical="center" wrapText="1"/>
    </xf>
    <xf numFmtId="0" fontId="19" fillId="0" borderId="2" xfId="132" applyFont="1" applyFill="1" applyBorder="1" applyAlignment="1">
      <alignment vertical="top" wrapText="1"/>
    </xf>
    <xf numFmtId="3" fontId="19" fillId="0" borderId="2" xfId="132" applyNumberFormat="1" applyFont="1" applyFill="1" applyBorder="1" applyAlignment="1">
      <alignment vertical="top" wrapText="1"/>
    </xf>
    <xf numFmtId="0" fontId="19" fillId="0" borderId="6" xfId="132" applyFont="1" applyFill="1" applyBorder="1" applyAlignment="1">
      <alignment horizontal="center" vertical="center" wrapText="1"/>
    </xf>
    <xf numFmtId="0" fontId="19" fillId="0" borderId="0" xfId="132" applyFont="1" applyFill="1" applyBorder="1" applyAlignment="1">
      <alignment horizontal="center" vertical="center" wrapText="1"/>
    </xf>
    <xf numFmtId="0" fontId="19" fillId="0" borderId="0" xfId="132" applyFont="1" applyFill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right" wrapText="1"/>
    </xf>
    <xf numFmtId="3" fontId="18" fillId="0" borderId="0" xfId="132" applyNumberFormat="1" applyFont="1" applyFill="1" applyBorder="1"/>
    <xf numFmtId="3" fontId="18" fillId="0" borderId="0" xfId="132" applyNumberFormat="1" applyFont="1" applyFill="1"/>
    <xf numFmtId="0" fontId="18" fillId="0" borderId="0" xfId="132" applyFont="1" applyFill="1"/>
    <xf numFmtId="0" fontId="18" fillId="0" borderId="2" xfId="132" applyFont="1" applyBorder="1" applyAlignment="1">
      <alignment vertical="top" wrapText="1"/>
    </xf>
    <xf numFmtId="4" fontId="18" fillId="0" borderId="0" xfId="132" applyNumberFormat="1" applyFont="1" applyFill="1" applyBorder="1"/>
    <xf numFmtId="0" fontId="18" fillId="0" borderId="2" xfId="132" applyFont="1" applyBorder="1" applyAlignment="1">
      <alignment horizontal="left" vertical="top" wrapText="1"/>
    </xf>
    <xf numFmtId="0" fontId="18" fillId="0" borderId="0" xfId="132" applyFont="1" applyFill="1" applyBorder="1"/>
    <xf numFmtId="0" fontId="18" fillId="0" borderId="2" xfId="132" applyFont="1" applyFill="1" applyBorder="1" applyAlignment="1">
      <alignment vertical="top" wrapText="1"/>
    </xf>
    <xf numFmtId="3" fontId="19" fillId="0" borderId="0" xfId="132" applyNumberFormat="1" applyFont="1" applyFill="1" applyBorder="1"/>
    <xf numFmtId="3" fontId="19" fillId="0" borderId="0" xfId="132" applyNumberFormat="1" applyFont="1" applyFill="1"/>
    <xf numFmtId="0" fontId="19" fillId="0" borderId="0" xfId="132" applyFont="1" applyFill="1"/>
    <xf numFmtId="3" fontId="18" fillId="0" borderId="0" xfId="132" applyNumberFormat="1" applyFont="1"/>
    <xf numFmtId="0" fontId="19" fillId="0" borderId="0" xfId="132" applyFont="1" applyFill="1" applyBorder="1"/>
    <xf numFmtId="0" fontId="19" fillId="0" borderId="0" xfId="132" applyFont="1"/>
    <xf numFmtId="3" fontId="22" fillId="0" borderId="0" xfId="132" applyNumberFormat="1" applyFont="1" applyFill="1" applyBorder="1"/>
    <xf numFmtId="3" fontId="22" fillId="0" borderId="0" xfId="132" applyNumberFormat="1" applyFont="1" applyFill="1"/>
    <xf numFmtId="0" fontId="22" fillId="0" borderId="0" xfId="132" applyFont="1" applyAlignment="1">
      <alignment wrapText="1"/>
    </xf>
    <xf numFmtId="0" fontId="18" fillId="0" borderId="0" xfId="132" applyFont="1" applyAlignment="1">
      <alignment horizontal="left" wrapText="1"/>
    </xf>
    <xf numFmtId="0" fontId="18" fillId="0" borderId="0" xfId="132" applyFont="1" applyAlignment="1">
      <alignment wrapText="1"/>
    </xf>
    <xf numFmtId="3" fontId="22" fillId="0" borderId="0" xfId="7" applyNumberFormat="1" applyFont="1" applyFill="1" applyBorder="1" applyAlignment="1">
      <alignment horizontal="right"/>
    </xf>
    <xf numFmtId="3" fontId="18" fillId="0" borderId="0" xfId="132" applyNumberFormat="1" applyFont="1" applyFill="1" applyAlignment="1">
      <alignment horizontal="right"/>
    </xf>
    <xf numFmtId="3" fontId="18" fillId="0" borderId="2" xfId="132" applyNumberFormat="1" applyFont="1" applyFill="1" applyBorder="1" applyAlignment="1">
      <alignment horizontal="center" vertical="center" wrapText="1"/>
    </xf>
    <xf numFmtId="3" fontId="18" fillId="0" borderId="0" xfId="132" applyNumberFormat="1" applyFont="1" applyAlignment="1">
      <alignment horizontal="left" wrapText="1"/>
    </xf>
    <xf numFmtId="3" fontId="18" fillId="0" borderId="0" xfId="132" applyNumberFormat="1" applyFont="1" applyAlignment="1">
      <alignment wrapText="1"/>
    </xf>
    <xf numFmtId="1" fontId="20" fillId="0" borderId="6" xfId="0" applyNumberFormat="1" applyFont="1" applyFill="1" applyBorder="1" applyAlignment="1">
      <alignment horizontal="right" wrapText="1"/>
    </xf>
    <xf numFmtId="3" fontId="18" fillId="0" borderId="0" xfId="132" applyNumberFormat="1" applyFont="1" applyFill="1" applyAlignment="1">
      <alignment horizontal="left" wrapText="1"/>
    </xf>
    <xf numFmtId="3" fontId="18" fillId="0" borderId="0" xfId="132" applyNumberFormat="1" applyFont="1" applyFill="1" applyAlignment="1">
      <alignment wrapText="1"/>
    </xf>
    <xf numFmtId="165" fontId="19" fillId="0" borderId="2" xfId="132" applyNumberFormat="1" applyFont="1" applyFill="1" applyBorder="1" applyAlignment="1">
      <alignment vertical="top"/>
    </xf>
    <xf numFmtId="165" fontId="18" fillId="0" borderId="2" xfId="132" applyNumberFormat="1" applyFont="1" applyFill="1" applyBorder="1" applyAlignment="1">
      <alignment vertical="top"/>
    </xf>
    <xf numFmtId="165" fontId="23" fillId="0" borderId="2" xfId="132" applyNumberFormat="1" applyFont="1" applyFill="1" applyBorder="1" applyAlignment="1">
      <alignment vertical="top"/>
    </xf>
    <xf numFmtId="165" fontId="19" fillId="0" borderId="2" xfId="132" applyNumberFormat="1" applyFont="1" applyFill="1" applyBorder="1" applyAlignment="1">
      <alignment vertical="top" wrapText="1"/>
    </xf>
    <xf numFmtId="165" fontId="21" fillId="0" borderId="2" xfId="132" applyNumberFormat="1" applyFont="1" applyFill="1" applyBorder="1" applyAlignment="1">
      <alignment vertical="top"/>
    </xf>
    <xf numFmtId="165" fontId="18" fillId="19" borderId="2" xfId="132" applyNumberFormat="1" applyFont="1" applyFill="1" applyBorder="1" applyAlignment="1">
      <alignment vertical="top"/>
    </xf>
    <xf numFmtId="165" fontId="23" fillId="19" borderId="2" xfId="132" applyNumberFormat="1" applyFont="1" applyFill="1" applyBorder="1" applyAlignment="1">
      <alignment vertical="top"/>
    </xf>
    <xf numFmtId="166" fontId="24" fillId="0" borderId="8" xfId="0" applyNumberFormat="1" applyFont="1" applyFill="1" applyBorder="1" applyAlignment="1">
      <alignment horizontal="right" shrinkToFit="1"/>
    </xf>
    <xf numFmtId="166" fontId="24" fillId="0" borderId="9" xfId="0" applyNumberFormat="1" applyFont="1" applyFill="1" applyBorder="1" applyAlignment="1">
      <alignment horizontal="right" shrinkToFit="1"/>
    </xf>
    <xf numFmtId="4" fontId="24" fillId="0" borderId="9" xfId="0" applyNumberFormat="1" applyFont="1" applyFill="1" applyBorder="1" applyAlignment="1">
      <alignment horizontal="right"/>
    </xf>
    <xf numFmtId="0" fontId="18" fillId="19" borderId="2" xfId="132" applyFont="1" applyFill="1" applyBorder="1" applyAlignment="1">
      <alignment vertical="top" wrapText="1"/>
    </xf>
    <xf numFmtId="1" fontId="20" fillId="19" borderId="6" xfId="0" applyNumberFormat="1" applyFont="1" applyFill="1" applyBorder="1" applyAlignment="1">
      <alignment horizontal="right" wrapText="1"/>
    </xf>
    <xf numFmtId="0" fontId="18" fillId="19" borderId="0" xfId="132" applyFont="1" applyFill="1" applyBorder="1"/>
    <xf numFmtId="166" fontId="24" fillId="19" borderId="9" xfId="0" applyNumberFormat="1" applyFont="1" applyFill="1" applyBorder="1" applyAlignment="1">
      <alignment horizontal="right" shrinkToFit="1"/>
    </xf>
    <xf numFmtId="0" fontId="18" fillId="19" borderId="0" xfId="132" applyFont="1" applyFill="1"/>
    <xf numFmtId="0" fontId="18" fillId="19" borderId="2" xfId="132" applyFont="1" applyFill="1" applyBorder="1" applyAlignment="1">
      <alignment horizontal="left" vertical="top" wrapText="1"/>
    </xf>
    <xf numFmtId="0" fontId="18" fillId="0" borderId="2" xfId="132" applyFont="1" applyFill="1" applyBorder="1" applyAlignment="1">
      <alignment horizontal="left" vertical="top" wrapText="1"/>
    </xf>
    <xf numFmtId="165" fontId="18" fillId="0" borderId="11" xfId="132" applyNumberFormat="1" applyFont="1" applyFill="1" applyBorder="1" applyAlignment="1">
      <alignment vertical="top"/>
    </xf>
    <xf numFmtId="0" fontId="19" fillId="0" borderId="12" xfId="132" applyFont="1" applyFill="1" applyBorder="1" applyAlignment="1">
      <alignment vertical="top" wrapText="1"/>
    </xf>
    <xf numFmtId="0" fontId="18" fillId="0" borderId="8" xfId="132" applyFont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wrapText="1"/>
    </xf>
    <xf numFmtId="165" fontId="19" fillId="0" borderId="0" xfId="132" applyNumberFormat="1" applyFont="1" applyFill="1" applyBorder="1" applyAlignment="1">
      <alignment vertical="top"/>
    </xf>
    <xf numFmtId="165" fontId="18" fillId="0" borderId="0" xfId="132" applyNumberFormat="1" applyFont="1" applyFill="1" applyBorder="1" applyAlignment="1">
      <alignment vertical="top"/>
    </xf>
    <xf numFmtId="0" fontId="18" fillId="0" borderId="0" xfId="132" applyFont="1" applyBorder="1"/>
    <xf numFmtId="166" fontId="24" fillId="19" borderId="0" xfId="0" applyNumberFormat="1" applyFont="1" applyFill="1" applyBorder="1" applyAlignment="1">
      <alignment horizontal="right" shrinkToFit="1"/>
    </xf>
    <xf numFmtId="166" fontId="24" fillId="0" borderId="0" xfId="0" applyNumberFormat="1" applyFont="1" applyFill="1" applyBorder="1" applyAlignment="1">
      <alignment horizontal="right" shrinkToFit="1"/>
    </xf>
    <xf numFmtId="165" fontId="23" fillId="0" borderId="0" xfId="132" applyNumberFormat="1" applyFont="1" applyFill="1" applyBorder="1" applyAlignment="1">
      <alignment vertical="top"/>
    </xf>
    <xf numFmtId="0" fontId="18" fillId="19" borderId="0" xfId="132" applyFont="1" applyFill="1" applyBorder="1" applyAlignment="1">
      <alignment horizontal="center"/>
    </xf>
    <xf numFmtId="3" fontId="18" fillId="0" borderId="0" xfId="132" applyNumberFormat="1" applyFont="1" applyBorder="1"/>
    <xf numFmtId="0" fontId="19" fillId="0" borderId="0" xfId="132" applyFont="1" applyBorder="1"/>
    <xf numFmtId="165" fontId="19" fillId="0" borderId="0" xfId="132" applyNumberFormat="1" applyFont="1" applyFill="1" applyBorder="1" applyAlignment="1">
      <alignment vertical="top" wrapText="1"/>
    </xf>
    <xf numFmtId="165" fontId="21" fillId="0" borderId="0" xfId="132" applyNumberFormat="1" applyFont="1" applyFill="1" applyBorder="1" applyAlignment="1">
      <alignment vertical="top"/>
    </xf>
    <xf numFmtId="4" fontId="24" fillId="0" borderId="0" xfId="0" applyNumberFormat="1" applyFont="1" applyFill="1" applyBorder="1" applyAlignment="1">
      <alignment horizontal="right"/>
    </xf>
    <xf numFmtId="164" fontId="25" fillId="0" borderId="13" xfId="0" applyNumberFormat="1" applyFont="1" applyBorder="1" applyAlignment="1">
      <alignment horizontal="right" wrapText="1"/>
    </xf>
    <xf numFmtId="164" fontId="26" fillId="0" borderId="13" xfId="0" applyNumberFormat="1" applyFont="1" applyBorder="1" applyAlignment="1">
      <alignment horizontal="right" wrapText="1"/>
    </xf>
    <xf numFmtId="0" fontId="18" fillId="0" borderId="0" xfId="132" applyFont="1" applyFill="1" applyAlignment="1">
      <alignment horizontal="left" wrapText="1"/>
    </xf>
    <xf numFmtId="0" fontId="18" fillId="0" borderId="0" xfId="132" applyFont="1" applyFill="1" applyAlignment="1">
      <alignment wrapText="1"/>
    </xf>
    <xf numFmtId="3" fontId="18" fillId="0" borderId="0" xfId="132" applyNumberFormat="1" applyFont="1" applyFill="1" applyAlignment="1">
      <alignment horizontal="center"/>
    </xf>
    <xf numFmtId="3" fontId="18" fillId="0" borderId="0" xfId="132" applyNumberFormat="1" applyFont="1" applyFill="1" applyAlignment="1">
      <alignment horizontal="center" wrapText="1"/>
    </xf>
    <xf numFmtId="3" fontId="22" fillId="0" borderId="0" xfId="7" applyNumberFormat="1" applyFont="1" applyFill="1" applyBorder="1" applyAlignment="1">
      <alignment horizontal="center"/>
    </xf>
    <xf numFmtId="3" fontId="22" fillId="0" borderId="0" xfId="132" applyNumberFormat="1" applyFont="1" applyFill="1" applyBorder="1" applyAlignment="1">
      <alignment horizontal="center"/>
    </xf>
    <xf numFmtId="3" fontId="22" fillId="0" borderId="0" xfId="132" applyNumberFormat="1" applyFont="1" applyFill="1" applyAlignment="1">
      <alignment horizontal="center"/>
    </xf>
    <xf numFmtId="3" fontId="18" fillId="0" borderId="0" xfId="132" applyNumberFormat="1" applyFont="1" applyAlignment="1">
      <alignment horizontal="center" wrapText="1"/>
    </xf>
    <xf numFmtId="0" fontId="18" fillId="0" borderId="0" xfId="132" applyFont="1" applyFill="1" applyAlignment="1"/>
    <xf numFmtId="0" fontId="18" fillId="20" borderId="2" xfId="132" applyFont="1" applyFill="1" applyBorder="1" applyAlignment="1">
      <alignment vertical="top" wrapText="1"/>
    </xf>
    <xf numFmtId="0" fontId="19" fillId="20" borderId="2" xfId="132" applyFont="1" applyFill="1" applyBorder="1" applyAlignment="1">
      <alignment vertical="top" wrapText="1"/>
    </xf>
    <xf numFmtId="0" fontId="19" fillId="0" borderId="0" xfId="132" applyFont="1" applyFill="1" applyAlignment="1">
      <alignment horizontal="center" vertical="center" wrapText="1"/>
    </xf>
    <xf numFmtId="0" fontId="27" fillId="0" borderId="0" xfId="132" applyFont="1" applyFill="1" applyAlignment="1">
      <alignment horizontal="left" wrapText="1"/>
    </xf>
    <xf numFmtId="165" fontId="18" fillId="20" borderId="2" xfId="132" applyNumberFormat="1" applyFont="1" applyFill="1" applyBorder="1" applyAlignment="1">
      <alignment horizontal="right" vertical="center"/>
    </xf>
    <xf numFmtId="165" fontId="18" fillId="0" borderId="2" xfId="132" applyNumberFormat="1" applyFont="1" applyFill="1" applyBorder="1" applyAlignment="1">
      <alignment horizontal="right" vertical="center"/>
    </xf>
    <xf numFmtId="165" fontId="19" fillId="20" borderId="2" xfId="132" applyNumberFormat="1" applyFont="1" applyFill="1" applyBorder="1" applyAlignment="1">
      <alignment horizontal="right" vertical="center"/>
    </xf>
    <xf numFmtId="165" fontId="27" fillId="0" borderId="0" xfId="132" applyNumberFormat="1" applyFont="1" applyFill="1" applyAlignment="1">
      <alignment horizontal="left" wrapText="1"/>
    </xf>
    <xf numFmtId="165" fontId="18" fillId="20" borderId="2" xfId="132" applyNumberFormat="1" applyFont="1" applyFill="1" applyBorder="1" applyAlignment="1">
      <alignment vertical="top" wrapText="1"/>
    </xf>
    <xf numFmtId="165" fontId="19" fillId="20" borderId="2" xfId="132" applyNumberFormat="1" applyFont="1" applyFill="1" applyBorder="1" applyAlignment="1">
      <alignment vertical="top" wrapText="1"/>
    </xf>
    <xf numFmtId="165" fontId="18" fillId="20" borderId="2" xfId="132" applyNumberFormat="1" applyFont="1" applyFill="1" applyBorder="1" applyAlignment="1">
      <alignment horizontal="right" vertical="top"/>
    </xf>
    <xf numFmtId="165" fontId="20" fillId="0" borderId="2" xfId="0" applyNumberFormat="1" applyFont="1" applyFill="1" applyBorder="1" applyAlignment="1">
      <alignment horizontal="right" wrapText="1"/>
    </xf>
    <xf numFmtId="165" fontId="19" fillId="0" borderId="2" xfId="0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 vertical="top" wrapText="1"/>
    </xf>
    <xf numFmtId="4" fontId="18" fillId="0" borderId="2" xfId="0" applyNumberFormat="1" applyFont="1" applyFill="1" applyBorder="1" applyAlignment="1">
      <alignment horizontal="right"/>
    </xf>
    <xf numFmtId="4" fontId="18" fillId="0" borderId="2" xfId="132" applyNumberFormat="1" applyFont="1" applyFill="1" applyBorder="1"/>
    <xf numFmtId="0" fontId="19" fillId="20" borderId="8" xfId="132" applyNumberFormat="1" applyFont="1" applyFill="1" applyBorder="1" applyAlignment="1">
      <alignment horizontal="center" vertical="top" wrapText="1"/>
    </xf>
    <xf numFmtId="0" fontId="19" fillId="20" borderId="8" xfId="132" applyFont="1" applyFill="1" applyBorder="1" applyAlignment="1">
      <alignment horizontal="center" vertical="top" wrapText="1"/>
    </xf>
    <xf numFmtId="0" fontId="19" fillId="20" borderId="8" xfId="132" applyNumberFormat="1" applyFont="1" applyFill="1" applyBorder="1" applyAlignment="1">
      <alignment horizontal="center" vertical="center"/>
    </xf>
    <xf numFmtId="1" fontId="28" fillId="0" borderId="8" xfId="0" applyNumberFormat="1" applyFont="1" applyFill="1" applyBorder="1" applyAlignment="1">
      <alignment horizontal="center" vertical="center" wrapText="1"/>
    </xf>
    <xf numFmtId="0" fontId="19" fillId="0" borderId="8" xfId="132" applyFont="1" applyFill="1" applyBorder="1"/>
    <xf numFmtId="165" fontId="21" fillId="0" borderId="8" xfId="132" applyNumberFormat="1" applyFont="1" applyFill="1" applyBorder="1" applyAlignment="1">
      <alignment vertical="top"/>
    </xf>
    <xf numFmtId="0" fontId="19" fillId="0" borderId="22" xfId="132" applyFont="1" applyBorder="1" applyAlignment="1">
      <alignment horizontal="center" vertical="center" wrapText="1"/>
    </xf>
    <xf numFmtId="0" fontId="19" fillId="0" borderId="23" xfId="132" applyFont="1" applyBorder="1" applyAlignment="1">
      <alignment horizontal="center" vertical="center" wrapText="1"/>
    </xf>
    <xf numFmtId="0" fontId="19" fillId="0" borderId="14" xfId="132" applyFont="1" applyBorder="1" applyAlignment="1">
      <alignment horizontal="center" vertical="center" wrapText="1"/>
    </xf>
    <xf numFmtId="0" fontId="19" fillId="0" borderId="24" xfId="132" applyFont="1" applyBorder="1" applyAlignment="1">
      <alignment horizontal="center" vertical="center" wrapText="1"/>
    </xf>
    <xf numFmtId="0" fontId="19" fillId="0" borderId="21" xfId="132" applyFont="1" applyBorder="1" applyAlignment="1">
      <alignment horizontal="center" vertical="center" wrapText="1"/>
    </xf>
    <xf numFmtId="0" fontId="19" fillId="0" borderId="22" xfId="132" applyFont="1" applyBorder="1" applyAlignment="1">
      <alignment horizontal="center" vertical="center" wrapText="1"/>
    </xf>
    <xf numFmtId="0" fontId="19" fillId="0" borderId="15" xfId="132" applyFont="1" applyFill="1" applyBorder="1" applyAlignment="1">
      <alignment horizontal="center" vertical="center" wrapText="1"/>
    </xf>
    <xf numFmtId="0" fontId="19" fillId="0" borderId="16" xfId="132" applyFont="1" applyFill="1" applyBorder="1" applyAlignment="1">
      <alignment horizontal="center" vertical="center" wrapText="1"/>
    </xf>
    <xf numFmtId="0" fontId="19" fillId="0" borderId="17" xfId="132" applyFont="1" applyFill="1" applyBorder="1" applyAlignment="1">
      <alignment horizontal="center" vertical="center" wrapText="1"/>
    </xf>
    <xf numFmtId="3" fontId="19" fillId="0" borderId="15" xfId="132" applyNumberFormat="1" applyFont="1" applyFill="1" applyBorder="1" applyAlignment="1">
      <alignment horizontal="center" vertical="center" wrapText="1"/>
    </xf>
    <xf numFmtId="3" fontId="19" fillId="0" borderId="16" xfId="132" applyNumberFormat="1" applyFont="1" applyFill="1" applyBorder="1" applyAlignment="1">
      <alignment horizontal="center" vertical="center" wrapText="1"/>
    </xf>
    <xf numFmtId="3" fontId="19" fillId="0" borderId="17" xfId="132" applyNumberFormat="1" applyFont="1" applyFill="1" applyBorder="1" applyAlignment="1">
      <alignment horizontal="center" vertical="center" wrapText="1"/>
    </xf>
    <xf numFmtId="0" fontId="19" fillId="0" borderId="18" xfId="132" applyFont="1" applyBorder="1" applyAlignment="1">
      <alignment horizontal="center"/>
    </xf>
    <xf numFmtId="0" fontId="19" fillId="0" borderId="19" xfId="132" applyFont="1" applyBorder="1" applyAlignment="1">
      <alignment horizontal="center"/>
    </xf>
    <xf numFmtId="0" fontId="19" fillId="0" borderId="20" xfId="132" applyFont="1" applyBorder="1" applyAlignment="1">
      <alignment horizontal="center"/>
    </xf>
    <xf numFmtId="0" fontId="19" fillId="0" borderId="0" xfId="132" applyFont="1" applyFill="1" applyAlignment="1">
      <alignment horizontal="center" vertical="center" wrapText="1"/>
    </xf>
    <xf numFmtId="0" fontId="27" fillId="0" borderId="25" xfId="132" applyFont="1" applyBorder="1" applyAlignment="1">
      <alignment horizontal="right"/>
    </xf>
    <xf numFmtId="0" fontId="19" fillId="0" borderId="0" xfId="132" applyFont="1" applyAlignment="1">
      <alignment horizontal="center" vertical="top" wrapText="1"/>
    </xf>
    <xf numFmtId="0" fontId="18" fillId="19" borderId="10" xfId="132" applyFont="1" applyFill="1" applyBorder="1" applyAlignment="1">
      <alignment horizontal="center"/>
    </xf>
  </cellXfs>
  <cellStyles count="386">
    <cellStyle name="2" xfId="384"/>
    <cellStyle name="3" xfId="383"/>
    <cellStyle name="xl101" xfId="1"/>
    <cellStyle name="xl56" xfId="2"/>
    <cellStyle name="xl57" xfId="3"/>
    <cellStyle name="xl60" xfId="4"/>
    <cellStyle name="Данные (редактируемые)" xfId="5"/>
    <cellStyle name="Данные (редактируемые) 2" xfId="6"/>
    <cellStyle name="Данные (только для чтения)" xfId="7"/>
    <cellStyle name="Данные (только для чтения) 2" xfId="8"/>
    <cellStyle name="Данные для удаления" xfId="9"/>
    <cellStyle name="Данные для удаления 2" xfId="10"/>
    <cellStyle name="Заголовки полей" xfId="11"/>
    <cellStyle name="Заголовки полей [печать]" xfId="12"/>
    <cellStyle name="Заголовки полей [печать] 2" xfId="13"/>
    <cellStyle name="Заголовки полей 10" xfId="14"/>
    <cellStyle name="Заголовки полей 11" xfId="15"/>
    <cellStyle name="Заголовки полей 12" xfId="16"/>
    <cellStyle name="Заголовки полей 13" xfId="17"/>
    <cellStyle name="Заголовки полей 14" xfId="18"/>
    <cellStyle name="Заголовки полей 15" xfId="19"/>
    <cellStyle name="Заголовки полей 16" xfId="20"/>
    <cellStyle name="Заголовки полей 17" xfId="21"/>
    <cellStyle name="Заголовки полей 18" xfId="22"/>
    <cellStyle name="Заголовки полей 19" xfId="23"/>
    <cellStyle name="Заголовки полей 2" xfId="24"/>
    <cellStyle name="Заголовки полей 20" xfId="25"/>
    <cellStyle name="Заголовки полей 21" xfId="26"/>
    <cellStyle name="Заголовки полей 22" xfId="27"/>
    <cellStyle name="Заголовки полей 23" xfId="28"/>
    <cellStyle name="Заголовки полей 24" xfId="29"/>
    <cellStyle name="Заголовки полей 25" xfId="30"/>
    <cellStyle name="Заголовки полей 26" xfId="31"/>
    <cellStyle name="Заголовки полей 27" xfId="32"/>
    <cellStyle name="Заголовки полей 28" xfId="33"/>
    <cellStyle name="Заголовки полей 29" xfId="34"/>
    <cellStyle name="Заголовки полей 3" xfId="35"/>
    <cellStyle name="Заголовки полей 30" xfId="36"/>
    <cellStyle name="Заголовки полей 31" xfId="37"/>
    <cellStyle name="Заголовки полей 32" xfId="38"/>
    <cellStyle name="Заголовки полей 33" xfId="39"/>
    <cellStyle name="Заголовки полей 34" xfId="40"/>
    <cellStyle name="Заголовки полей 35" xfId="41"/>
    <cellStyle name="Заголовки полей 36" xfId="42"/>
    <cellStyle name="Заголовки полей 37" xfId="43"/>
    <cellStyle name="Заголовки полей 38" xfId="44"/>
    <cellStyle name="Заголовки полей 39" xfId="45"/>
    <cellStyle name="Заголовки полей 4" xfId="46"/>
    <cellStyle name="Заголовки полей 40" xfId="47"/>
    <cellStyle name="Заголовки полей 41" xfId="48"/>
    <cellStyle name="Заголовки полей 42" xfId="49"/>
    <cellStyle name="Заголовки полей 43" xfId="50"/>
    <cellStyle name="Заголовки полей 44" xfId="51"/>
    <cellStyle name="Заголовки полей 45" xfId="52"/>
    <cellStyle name="Заголовки полей 46" xfId="53"/>
    <cellStyle name="Заголовки полей 47" xfId="54"/>
    <cellStyle name="Заголовки полей 48" xfId="55"/>
    <cellStyle name="Заголовки полей 5" xfId="56"/>
    <cellStyle name="Заголовки полей 6" xfId="57"/>
    <cellStyle name="Заголовки полей 7" xfId="58"/>
    <cellStyle name="Заголовки полей 8" xfId="59"/>
    <cellStyle name="Заголовки полей 9" xfId="60"/>
    <cellStyle name="Заголовок меры" xfId="61"/>
    <cellStyle name="Заголовок меры 2" xfId="62"/>
    <cellStyle name="Заголовок показателя [печать]" xfId="63"/>
    <cellStyle name="Заголовок показателя [печать] 2" xfId="64"/>
    <cellStyle name="Заголовок показателя константы" xfId="65"/>
    <cellStyle name="Заголовок показателя константы 2" xfId="66"/>
    <cellStyle name="Заголовок результата расчета" xfId="67"/>
    <cellStyle name="Заголовок результата расчета 2" xfId="68"/>
    <cellStyle name="Заголовок свободного показателя" xfId="69"/>
    <cellStyle name="Заголовок свободного показателя 2" xfId="70"/>
    <cellStyle name="Значение фильтра" xfId="71"/>
    <cellStyle name="Значение фильтра [печать]" xfId="72"/>
    <cellStyle name="Значение фильтра [печать] 2" xfId="73"/>
    <cellStyle name="Значение фильтра 10" xfId="74"/>
    <cellStyle name="Значение фильтра 11" xfId="75"/>
    <cellStyle name="Значение фильтра 12" xfId="76"/>
    <cellStyle name="Значение фильтра 13" xfId="77"/>
    <cellStyle name="Значение фильтра 14" xfId="78"/>
    <cellStyle name="Значение фильтра 15" xfId="79"/>
    <cellStyle name="Значение фильтра 16" xfId="80"/>
    <cellStyle name="Значение фильтра 17" xfId="81"/>
    <cellStyle name="Значение фильтра 18" xfId="82"/>
    <cellStyle name="Значение фильтра 19" xfId="83"/>
    <cellStyle name="Значение фильтра 2" xfId="84"/>
    <cellStyle name="Значение фильтра 20" xfId="85"/>
    <cellStyle name="Значение фильтра 21" xfId="86"/>
    <cellStyle name="Значение фильтра 22" xfId="87"/>
    <cellStyle name="Значение фильтра 23" xfId="88"/>
    <cellStyle name="Значение фильтра 24" xfId="89"/>
    <cellStyle name="Значение фильтра 25" xfId="90"/>
    <cellStyle name="Значение фильтра 26" xfId="91"/>
    <cellStyle name="Значение фильтра 27" xfId="92"/>
    <cellStyle name="Значение фильтра 28" xfId="93"/>
    <cellStyle name="Значение фильтра 29" xfId="94"/>
    <cellStyle name="Значение фильтра 3" xfId="95"/>
    <cellStyle name="Значение фильтра 30" xfId="96"/>
    <cellStyle name="Значение фильтра 31" xfId="97"/>
    <cellStyle name="Значение фильтра 32" xfId="98"/>
    <cellStyle name="Значение фильтра 33" xfId="99"/>
    <cellStyle name="Значение фильтра 34" xfId="100"/>
    <cellStyle name="Значение фильтра 35" xfId="101"/>
    <cellStyle name="Значение фильтра 36" xfId="102"/>
    <cellStyle name="Значение фильтра 37" xfId="103"/>
    <cellStyle name="Значение фильтра 38" xfId="104"/>
    <cellStyle name="Значение фильтра 39" xfId="105"/>
    <cellStyle name="Значение фильтра 4" xfId="106"/>
    <cellStyle name="Значение фильтра 40" xfId="107"/>
    <cellStyle name="Значение фильтра 41" xfId="108"/>
    <cellStyle name="Значение фильтра 42" xfId="109"/>
    <cellStyle name="Значение фильтра 43" xfId="110"/>
    <cellStyle name="Значение фильтра 44" xfId="111"/>
    <cellStyle name="Значение фильтра 45" xfId="112"/>
    <cellStyle name="Значение фильтра 46" xfId="113"/>
    <cellStyle name="Значение фильтра 47" xfId="114"/>
    <cellStyle name="Значение фильтра 48" xfId="115"/>
    <cellStyle name="Значение фильтра 5" xfId="116"/>
    <cellStyle name="Значение фильтра 6" xfId="117"/>
    <cellStyle name="Значение фильтра 7" xfId="118"/>
    <cellStyle name="Значение фильтра 8" xfId="119"/>
    <cellStyle name="Значение фильтра 9" xfId="120"/>
    <cellStyle name="Информация о задаче" xfId="121"/>
    <cellStyle name="Информация о задаче 2" xfId="122"/>
    <cellStyle name="Обычный" xfId="0" builtinId="0"/>
    <cellStyle name="Обычный 18" xfId="385"/>
    <cellStyle name="Обычный 2" xfId="123"/>
    <cellStyle name="Обычный 2 2" xfId="124"/>
    <cellStyle name="Обычный 2 3" xfId="125"/>
    <cellStyle name="Обычный 204" xfId="126"/>
    <cellStyle name="Обычный 205" xfId="127"/>
    <cellStyle name="Обычный 206" xfId="128"/>
    <cellStyle name="Обычный 3 2" xfId="129"/>
    <cellStyle name="Обычный 53 2" xfId="130"/>
    <cellStyle name="Обычный 99" xfId="131"/>
    <cellStyle name="Обычный_Исп бюджРК9мес2005" xfId="132"/>
    <cellStyle name="Отдельная ячейка" xfId="133"/>
    <cellStyle name="Отдельная ячейка - константа" xfId="134"/>
    <cellStyle name="Отдельная ячейка - константа [печать]" xfId="135"/>
    <cellStyle name="Отдельная ячейка - константа [печать] 2" xfId="136"/>
    <cellStyle name="Отдельная ячейка - константа 10" xfId="137"/>
    <cellStyle name="Отдельная ячейка - константа 11" xfId="138"/>
    <cellStyle name="Отдельная ячейка - константа 12" xfId="139"/>
    <cellStyle name="Отдельная ячейка - константа 13" xfId="140"/>
    <cellStyle name="Отдельная ячейка - константа 14" xfId="141"/>
    <cellStyle name="Отдельная ячейка - константа 15" xfId="142"/>
    <cellStyle name="Отдельная ячейка - константа 16" xfId="143"/>
    <cellStyle name="Отдельная ячейка - константа 17" xfId="144"/>
    <cellStyle name="Отдельная ячейка - константа 18" xfId="145"/>
    <cellStyle name="Отдельная ячейка - константа 19" xfId="146"/>
    <cellStyle name="Отдельная ячейка - константа 2" xfId="147"/>
    <cellStyle name="Отдельная ячейка - константа 20" xfId="148"/>
    <cellStyle name="Отдельная ячейка - константа 21" xfId="149"/>
    <cellStyle name="Отдельная ячейка - константа 22" xfId="150"/>
    <cellStyle name="Отдельная ячейка - константа 23" xfId="151"/>
    <cellStyle name="Отдельная ячейка - константа 24" xfId="152"/>
    <cellStyle name="Отдельная ячейка - константа 25" xfId="153"/>
    <cellStyle name="Отдельная ячейка - константа 26" xfId="154"/>
    <cellStyle name="Отдельная ячейка - константа 27" xfId="155"/>
    <cellStyle name="Отдельная ячейка - константа 28" xfId="156"/>
    <cellStyle name="Отдельная ячейка - константа 29" xfId="157"/>
    <cellStyle name="Отдельная ячейка - константа 3" xfId="158"/>
    <cellStyle name="Отдельная ячейка - константа 30" xfId="159"/>
    <cellStyle name="Отдельная ячейка - константа 31" xfId="160"/>
    <cellStyle name="Отдельная ячейка - константа 32" xfId="161"/>
    <cellStyle name="Отдельная ячейка - константа 33" xfId="162"/>
    <cellStyle name="Отдельная ячейка - константа 34" xfId="163"/>
    <cellStyle name="Отдельная ячейка - константа 35" xfId="164"/>
    <cellStyle name="Отдельная ячейка - константа 36" xfId="165"/>
    <cellStyle name="Отдельная ячейка - константа 37" xfId="166"/>
    <cellStyle name="Отдельная ячейка - константа 38" xfId="167"/>
    <cellStyle name="Отдельная ячейка - константа 39" xfId="168"/>
    <cellStyle name="Отдельная ячейка - константа 4" xfId="169"/>
    <cellStyle name="Отдельная ячейка - константа 40" xfId="170"/>
    <cellStyle name="Отдельная ячейка - константа 41" xfId="171"/>
    <cellStyle name="Отдельная ячейка - константа 42" xfId="172"/>
    <cellStyle name="Отдельная ячейка - константа 43" xfId="173"/>
    <cellStyle name="Отдельная ячейка - константа 44" xfId="174"/>
    <cellStyle name="Отдельная ячейка - константа 45" xfId="175"/>
    <cellStyle name="Отдельная ячейка - константа 46" xfId="176"/>
    <cellStyle name="Отдельная ячейка - константа 47" xfId="177"/>
    <cellStyle name="Отдельная ячейка - константа 48" xfId="178"/>
    <cellStyle name="Отдельная ячейка - константа 5" xfId="179"/>
    <cellStyle name="Отдельная ячейка - константа 6" xfId="180"/>
    <cellStyle name="Отдельная ячейка - константа 7" xfId="181"/>
    <cellStyle name="Отдельная ячейка - константа 8" xfId="182"/>
    <cellStyle name="Отдельная ячейка - константа 9" xfId="183"/>
    <cellStyle name="Отдельная ячейка [печать]" xfId="184"/>
    <cellStyle name="Отдельная ячейка [печать] 2" xfId="185"/>
    <cellStyle name="Отдельная ячейка 10" xfId="186"/>
    <cellStyle name="Отдельная ячейка 11" xfId="187"/>
    <cellStyle name="Отдельная ячейка 12" xfId="188"/>
    <cellStyle name="Отдельная ячейка 13" xfId="189"/>
    <cellStyle name="Отдельная ячейка 14" xfId="190"/>
    <cellStyle name="Отдельная ячейка 15" xfId="191"/>
    <cellStyle name="Отдельная ячейка 16" xfId="192"/>
    <cellStyle name="Отдельная ячейка 17" xfId="193"/>
    <cellStyle name="Отдельная ячейка 18" xfId="194"/>
    <cellStyle name="Отдельная ячейка 19" xfId="195"/>
    <cellStyle name="Отдельная ячейка 2" xfId="196"/>
    <cellStyle name="Отдельная ячейка 20" xfId="197"/>
    <cellStyle name="Отдельная ячейка 21" xfId="198"/>
    <cellStyle name="Отдельная ячейка 22" xfId="199"/>
    <cellStyle name="Отдельная ячейка 23" xfId="200"/>
    <cellStyle name="Отдельная ячейка 24" xfId="201"/>
    <cellStyle name="Отдельная ячейка 25" xfId="202"/>
    <cellStyle name="Отдельная ячейка 26" xfId="203"/>
    <cellStyle name="Отдельная ячейка 27" xfId="204"/>
    <cellStyle name="Отдельная ячейка 28" xfId="205"/>
    <cellStyle name="Отдельная ячейка 29" xfId="206"/>
    <cellStyle name="Отдельная ячейка 3" xfId="207"/>
    <cellStyle name="Отдельная ячейка 30" xfId="208"/>
    <cellStyle name="Отдельная ячейка 31" xfId="209"/>
    <cellStyle name="Отдельная ячейка 32" xfId="210"/>
    <cellStyle name="Отдельная ячейка 33" xfId="211"/>
    <cellStyle name="Отдельная ячейка 34" xfId="212"/>
    <cellStyle name="Отдельная ячейка 35" xfId="213"/>
    <cellStyle name="Отдельная ячейка 36" xfId="214"/>
    <cellStyle name="Отдельная ячейка 37" xfId="215"/>
    <cellStyle name="Отдельная ячейка 38" xfId="216"/>
    <cellStyle name="Отдельная ячейка 39" xfId="217"/>
    <cellStyle name="Отдельная ячейка 4" xfId="218"/>
    <cellStyle name="Отдельная ячейка 40" xfId="219"/>
    <cellStyle name="Отдельная ячейка 41" xfId="220"/>
    <cellStyle name="Отдельная ячейка 42" xfId="221"/>
    <cellStyle name="Отдельная ячейка 43" xfId="222"/>
    <cellStyle name="Отдельная ячейка 44" xfId="223"/>
    <cellStyle name="Отдельная ячейка 45" xfId="224"/>
    <cellStyle name="Отдельная ячейка 46" xfId="225"/>
    <cellStyle name="Отдельная ячейка 47" xfId="226"/>
    <cellStyle name="Отдельная ячейка 48" xfId="227"/>
    <cellStyle name="Отдельная ячейка 5" xfId="228"/>
    <cellStyle name="Отдельная ячейка 6" xfId="229"/>
    <cellStyle name="Отдельная ячейка 7" xfId="230"/>
    <cellStyle name="Отдельная ячейка 8" xfId="231"/>
    <cellStyle name="Отдельная ячейка 9" xfId="232"/>
    <cellStyle name="Отдельная ячейка-результат" xfId="233"/>
    <cellStyle name="Отдельная ячейка-результат [печать]" xfId="234"/>
    <cellStyle name="Отдельная ячейка-результат [печать] 2" xfId="235"/>
    <cellStyle name="Отдельная ячейка-результат 10" xfId="236"/>
    <cellStyle name="Отдельная ячейка-результат 11" xfId="237"/>
    <cellStyle name="Отдельная ячейка-результат 12" xfId="238"/>
    <cellStyle name="Отдельная ячейка-результат 13" xfId="239"/>
    <cellStyle name="Отдельная ячейка-результат 14" xfId="240"/>
    <cellStyle name="Отдельная ячейка-результат 15" xfId="241"/>
    <cellStyle name="Отдельная ячейка-результат 16" xfId="242"/>
    <cellStyle name="Отдельная ячейка-результат 17" xfId="243"/>
    <cellStyle name="Отдельная ячейка-результат 18" xfId="244"/>
    <cellStyle name="Отдельная ячейка-результат 19" xfId="245"/>
    <cellStyle name="Отдельная ячейка-результат 2" xfId="246"/>
    <cellStyle name="Отдельная ячейка-результат 20" xfId="247"/>
    <cellStyle name="Отдельная ячейка-результат 21" xfId="248"/>
    <cellStyle name="Отдельная ячейка-результат 22" xfId="249"/>
    <cellStyle name="Отдельная ячейка-результат 23" xfId="250"/>
    <cellStyle name="Отдельная ячейка-результат 24" xfId="251"/>
    <cellStyle name="Отдельная ячейка-результат 25" xfId="252"/>
    <cellStyle name="Отдельная ячейка-результат 26" xfId="253"/>
    <cellStyle name="Отдельная ячейка-результат 27" xfId="254"/>
    <cellStyle name="Отдельная ячейка-результат 28" xfId="255"/>
    <cellStyle name="Отдельная ячейка-результат 29" xfId="256"/>
    <cellStyle name="Отдельная ячейка-результат 3" xfId="257"/>
    <cellStyle name="Отдельная ячейка-результат 30" xfId="258"/>
    <cellStyle name="Отдельная ячейка-результат 31" xfId="259"/>
    <cellStyle name="Отдельная ячейка-результат 32" xfId="260"/>
    <cellStyle name="Отдельная ячейка-результат 33" xfId="261"/>
    <cellStyle name="Отдельная ячейка-результат 34" xfId="262"/>
    <cellStyle name="Отдельная ячейка-результат 35" xfId="263"/>
    <cellStyle name="Отдельная ячейка-результат 36" xfId="264"/>
    <cellStyle name="Отдельная ячейка-результат 37" xfId="265"/>
    <cellStyle name="Отдельная ячейка-результат 38" xfId="266"/>
    <cellStyle name="Отдельная ячейка-результат 39" xfId="267"/>
    <cellStyle name="Отдельная ячейка-результат 4" xfId="268"/>
    <cellStyle name="Отдельная ячейка-результат 40" xfId="269"/>
    <cellStyle name="Отдельная ячейка-результат 41" xfId="270"/>
    <cellStyle name="Отдельная ячейка-результат 42" xfId="271"/>
    <cellStyle name="Отдельная ячейка-результат 43" xfId="272"/>
    <cellStyle name="Отдельная ячейка-результат 44" xfId="273"/>
    <cellStyle name="Отдельная ячейка-результат 45" xfId="274"/>
    <cellStyle name="Отдельная ячейка-результат 46" xfId="275"/>
    <cellStyle name="Отдельная ячейка-результат 47" xfId="276"/>
    <cellStyle name="Отдельная ячейка-результат 48" xfId="277"/>
    <cellStyle name="Отдельная ячейка-результат 5" xfId="278"/>
    <cellStyle name="Отдельная ячейка-результат 6" xfId="279"/>
    <cellStyle name="Отдельная ячейка-результат 7" xfId="280"/>
    <cellStyle name="Отдельная ячейка-результат 8" xfId="281"/>
    <cellStyle name="Отдельная ячейка-результат 9" xfId="282"/>
    <cellStyle name="Свойства элементов измерения" xfId="283"/>
    <cellStyle name="Свойства элементов измерения [печать]" xfId="284"/>
    <cellStyle name="Свойства элементов измерения [печать] 2" xfId="285"/>
    <cellStyle name="Свойства элементов измерения 10" xfId="286"/>
    <cellStyle name="Свойства элементов измерения 11" xfId="287"/>
    <cellStyle name="Свойства элементов измерения 12" xfId="288"/>
    <cellStyle name="Свойства элементов измерения 13" xfId="289"/>
    <cellStyle name="Свойства элементов измерения 14" xfId="290"/>
    <cellStyle name="Свойства элементов измерения 15" xfId="291"/>
    <cellStyle name="Свойства элементов измерения 16" xfId="292"/>
    <cellStyle name="Свойства элементов измерения 17" xfId="293"/>
    <cellStyle name="Свойства элементов измерения 18" xfId="294"/>
    <cellStyle name="Свойства элементов измерения 19" xfId="295"/>
    <cellStyle name="Свойства элементов измерения 2" xfId="296"/>
    <cellStyle name="Свойства элементов измерения 20" xfId="297"/>
    <cellStyle name="Свойства элементов измерения 21" xfId="298"/>
    <cellStyle name="Свойства элементов измерения 22" xfId="299"/>
    <cellStyle name="Свойства элементов измерения 23" xfId="300"/>
    <cellStyle name="Свойства элементов измерения 24" xfId="301"/>
    <cellStyle name="Свойства элементов измерения 25" xfId="302"/>
    <cellStyle name="Свойства элементов измерения 26" xfId="303"/>
    <cellStyle name="Свойства элементов измерения 27" xfId="304"/>
    <cellStyle name="Свойства элементов измерения 28" xfId="305"/>
    <cellStyle name="Свойства элементов измерения 29" xfId="306"/>
    <cellStyle name="Свойства элементов измерения 3" xfId="307"/>
    <cellStyle name="Свойства элементов измерения 30" xfId="308"/>
    <cellStyle name="Свойства элементов измерения 31" xfId="309"/>
    <cellStyle name="Свойства элементов измерения 32" xfId="310"/>
    <cellStyle name="Свойства элементов измерения 33" xfId="311"/>
    <cellStyle name="Свойства элементов измерения 34" xfId="312"/>
    <cellStyle name="Свойства элементов измерения 35" xfId="313"/>
    <cellStyle name="Свойства элементов измерения 36" xfId="314"/>
    <cellStyle name="Свойства элементов измерения 37" xfId="315"/>
    <cellStyle name="Свойства элементов измерения 38" xfId="316"/>
    <cellStyle name="Свойства элементов измерения 39" xfId="317"/>
    <cellStyle name="Свойства элементов измерения 4" xfId="318"/>
    <cellStyle name="Свойства элементов измерения 40" xfId="319"/>
    <cellStyle name="Свойства элементов измерения 41" xfId="320"/>
    <cellStyle name="Свойства элементов измерения 42" xfId="321"/>
    <cellStyle name="Свойства элементов измерения 43" xfId="322"/>
    <cellStyle name="Свойства элементов измерения 44" xfId="323"/>
    <cellStyle name="Свойства элементов измерения 45" xfId="324"/>
    <cellStyle name="Свойства элементов измерения 46" xfId="325"/>
    <cellStyle name="Свойства элементов измерения 47" xfId="326"/>
    <cellStyle name="Свойства элементов измерения 48" xfId="327"/>
    <cellStyle name="Свойства элементов измерения 5" xfId="328"/>
    <cellStyle name="Свойства элементов измерения 6" xfId="329"/>
    <cellStyle name="Свойства элементов измерения 7" xfId="330"/>
    <cellStyle name="Свойства элементов измерения 8" xfId="331"/>
    <cellStyle name="Свойства элементов измерения 9" xfId="332"/>
    <cellStyle name="Элементы осей" xfId="333"/>
    <cellStyle name="Элементы осей [печать]" xfId="334"/>
    <cellStyle name="Элементы осей [печать] 2" xfId="335"/>
    <cellStyle name="Элементы осей 10" xfId="336"/>
    <cellStyle name="Элементы осей 11" xfId="337"/>
    <cellStyle name="Элементы осей 12" xfId="338"/>
    <cellStyle name="Элементы осей 13" xfId="339"/>
    <cellStyle name="Элементы осей 14" xfId="340"/>
    <cellStyle name="Элементы осей 15" xfId="341"/>
    <cellStyle name="Элементы осей 16" xfId="342"/>
    <cellStyle name="Элементы осей 17" xfId="343"/>
    <cellStyle name="Элементы осей 18" xfId="344"/>
    <cellStyle name="Элементы осей 19" xfId="345"/>
    <cellStyle name="Элементы осей 2" xfId="346"/>
    <cellStyle name="Элементы осей 20" xfId="347"/>
    <cellStyle name="Элементы осей 21" xfId="348"/>
    <cellStyle name="Элементы осей 22" xfId="349"/>
    <cellStyle name="Элементы осей 23" xfId="350"/>
    <cellStyle name="Элементы осей 24" xfId="351"/>
    <cellStyle name="Элементы осей 25" xfId="352"/>
    <cellStyle name="Элементы осей 26" xfId="353"/>
    <cellStyle name="Элементы осей 27" xfId="354"/>
    <cellStyle name="Элементы осей 28" xfId="355"/>
    <cellStyle name="Элементы осей 29" xfId="356"/>
    <cellStyle name="Элементы осей 3" xfId="357"/>
    <cellStyle name="Элементы осей 30" xfId="358"/>
    <cellStyle name="Элементы осей 31" xfId="359"/>
    <cellStyle name="Элементы осей 32" xfId="360"/>
    <cellStyle name="Элементы осей 33" xfId="361"/>
    <cellStyle name="Элементы осей 34" xfId="362"/>
    <cellStyle name="Элементы осей 35" xfId="363"/>
    <cellStyle name="Элементы осей 36" xfId="364"/>
    <cellStyle name="Элементы осей 37" xfId="365"/>
    <cellStyle name="Элементы осей 38" xfId="366"/>
    <cellStyle name="Элементы осей 39" xfId="367"/>
    <cellStyle name="Элементы осей 4" xfId="368"/>
    <cellStyle name="Элементы осей 40" xfId="369"/>
    <cellStyle name="Элементы осей 41" xfId="370"/>
    <cellStyle name="Элементы осей 42" xfId="371"/>
    <cellStyle name="Элементы осей 43" xfId="372"/>
    <cellStyle name="Элементы осей 44" xfId="373"/>
    <cellStyle name="Элементы осей 45" xfId="374"/>
    <cellStyle name="Элементы осей 46" xfId="375"/>
    <cellStyle name="Элементы осей 47" xfId="376"/>
    <cellStyle name="Элементы осей 48" xfId="377"/>
    <cellStyle name="Элементы осей 5" xfId="378"/>
    <cellStyle name="Элементы осей 6" xfId="379"/>
    <cellStyle name="Элементы осей 7" xfId="380"/>
    <cellStyle name="Элементы осей 8" xfId="381"/>
    <cellStyle name="Элементы осей 9" xfId="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Normal="100" zoomScaleSheetLayoutView="100" workbookViewId="0">
      <selection sqref="A1:K1"/>
    </sheetView>
  </sheetViews>
  <sheetFormatPr defaultRowHeight="15.75" x14ac:dyDescent="0.25"/>
  <cols>
    <col min="1" max="1" width="58.28515625" style="31" customWidth="1"/>
    <col min="2" max="2" width="17.28515625" style="31" customWidth="1"/>
    <col min="3" max="3" width="18.85546875" style="31" customWidth="1"/>
    <col min="4" max="4" width="17.85546875" style="78" customWidth="1"/>
    <col min="5" max="5" width="17.140625" style="3" customWidth="1"/>
    <col min="6" max="6" width="11.42578125" style="3" customWidth="1"/>
    <col min="7" max="7" width="12.140625" style="3" customWidth="1"/>
    <col min="8" max="8" width="11.5703125" style="3" customWidth="1"/>
    <col min="9" max="9" width="9.140625" style="3"/>
    <col min="10" max="10" width="12.28515625" style="3" customWidth="1"/>
    <col min="11" max="16384" width="9.140625" style="3"/>
  </cols>
  <sheetData>
    <row r="1" spans="1:14" s="1" customFormat="1" ht="31.5" customHeight="1" x14ac:dyDescent="0.25">
      <c r="A1" s="122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4" s="1" customFormat="1" ht="31.5" customHeight="1" thickBot="1" x14ac:dyDescent="0.3">
      <c r="A2" s="87"/>
      <c r="B2" s="87"/>
      <c r="C2" s="87"/>
      <c r="D2" s="87"/>
      <c r="E2" s="84"/>
      <c r="J2" s="123" t="s">
        <v>103</v>
      </c>
      <c r="K2" s="123"/>
    </row>
    <row r="3" spans="1:14" ht="19.5" customHeight="1" thickBot="1" x14ac:dyDescent="0.3">
      <c r="A3" s="113" t="s">
        <v>0</v>
      </c>
      <c r="B3" s="113" t="s">
        <v>94</v>
      </c>
      <c r="C3" s="113" t="s">
        <v>93</v>
      </c>
      <c r="D3" s="116" t="s">
        <v>96</v>
      </c>
      <c r="E3" s="113" t="s">
        <v>95</v>
      </c>
      <c r="F3" s="119" t="s">
        <v>104</v>
      </c>
      <c r="G3" s="120"/>
      <c r="H3" s="120"/>
      <c r="I3" s="120"/>
      <c r="J3" s="120"/>
      <c r="K3" s="121"/>
    </row>
    <row r="4" spans="1:14" s="6" customFormat="1" ht="48.75" customHeight="1" thickBot="1" x14ac:dyDescent="0.25">
      <c r="A4" s="114"/>
      <c r="B4" s="114"/>
      <c r="C4" s="114"/>
      <c r="D4" s="117"/>
      <c r="E4" s="114"/>
      <c r="F4" s="111" t="s">
        <v>97</v>
      </c>
      <c r="G4" s="112"/>
      <c r="H4" s="111" t="s">
        <v>100</v>
      </c>
      <c r="I4" s="112"/>
      <c r="J4" s="111" t="s">
        <v>101</v>
      </c>
      <c r="K4" s="112"/>
    </row>
    <row r="5" spans="1:14" s="6" customFormat="1" ht="20.25" customHeight="1" thickBot="1" x14ac:dyDescent="0.25">
      <c r="A5" s="115"/>
      <c r="B5" s="115"/>
      <c r="C5" s="115"/>
      <c r="D5" s="118"/>
      <c r="E5" s="115"/>
      <c r="F5" s="109" t="s">
        <v>98</v>
      </c>
      <c r="G5" s="108" t="s">
        <v>99</v>
      </c>
      <c r="H5" s="110" t="s">
        <v>98</v>
      </c>
      <c r="I5" s="109" t="s">
        <v>99</v>
      </c>
      <c r="J5" s="108" t="s">
        <v>98</v>
      </c>
      <c r="K5" s="107" t="s">
        <v>99</v>
      </c>
    </row>
    <row r="6" spans="1:14" s="23" customFormat="1" x14ac:dyDescent="0.25">
      <c r="A6" s="102">
        <v>1</v>
      </c>
      <c r="B6" s="101">
        <v>2</v>
      </c>
      <c r="C6" s="102">
        <v>3</v>
      </c>
      <c r="D6" s="103">
        <v>4</v>
      </c>
      <c r="E6" s="104">
        <v>5</v>
      </c>
      <c r="F6" s="105"/>
      <c r="G6" s="106"/>
      <c r="H6" s="105"/>
      <c r="I6" s="105"/>
      <c r="J6" s="105"/>
      <c r="K6" s="105"/>
      <c r="L6" s="25"/>
      <c r="M6" s="25"/>
      <c r="N6" s="25"/>
    </row>
    <row r="7" spans="1:14" s="15" customFormat="1" x14ac:dyDescent="0.25">
      <c r="A7" s="85" t="s">
        <v>50</v>
      </c>
      <c r="B7" s="93">
        <v>42647.9</v>
      </c>
      <c r="C7" s="93">
        <v>48578.9</v>
      </c>
      <c r="D7" s="89">
        <v>64039.5</v>
      </c>
      <c r="E7" s="96">
        <v>52003</v>
      </c>
      <c r="F7" s="99">
        <f>E7-B7</f>
        <v>9355.1</v>
      </c>
      <c r="G7" s="99">
        <f>E7/B7</f>
        <v>1.22</v>
      </c>
      <c r="H7" s="99">
        <f>E7-C7</f>
        <v>3424.1</v>
      </c>
      <c r="I7" s="100">
        <f>E7/C7</f>
        <v>1.07</v>
      </c>
      <c r="J7" s="100">
        <f>E7-D7</f>
        <v>-12036.5</v>
      </c>
      <c r="K7" s="100">
        <f>E7/D7</f>
        <v>0.81</v>
      </c>
      <c r="L7" s="13"/>
      <c r="M7" s="19"/>
      <c r="N7" s="19"/>
    </row>
    <row r="8" spans="1:14" s="15" customFormat="1" x14ac:dyDescent="0.25">
      <c r="A8" s="85" t="s">
        <v>51</v>
      </c>
      <c r="B8" s="93">
        <v>860.8</v>
      </c>
      <c r="C8" s="93">
        <v>1022.7</v>
      </c>
      <c r="D8" s="89">
        <v>892.9</v>
      </c>
      <c r="E8" s="98">
        <v>944.8</v>
      </c>
      <c r="F8" s="99">
        <f t="shared" ref="F8:F19" si="0">E8-B8</f>
        <v>84</v>
      </c>
      <c r="G8" s="99">
        <f t="shared" ref="G8:G19" si="1">E8/B8</f>
        <v>1.1000000000000001</v>
      </c>
      <c r="H8" s="99">
        <f t="shared" ref="H8:H19" si="2">E8-C8</f>
        <v>-77.900000000000006</v>
      </c>
      <c r="I8" s="100">
        <f t="shared" ref="I8:I19" si="3">E8/C8</f>
        <v>0.92</v>
      </c>
      <c r="J8" s="100">
        <f t="shared" ref="J8:J19" si="4">E8-D8</f>
        <v>51.9</v>
      </c>
      <c r="K8" s="100">
        <f t="shared" ref="K8:K19" si="5">E8/D8</f>
        <v>1.06</v>
      </c>
      <c r="L8" s="13"/>
      <c r="M8" s="19"/>
      <c r="N8" s="19"/>
    </row>
    <row r="9" spans="1:14" s="15" customFormat="1" ht="33.75" customHeight="1" x14ac:dyDescent="0.25">
      <c r="A9" s="85" t="s">
        <v>52</v>
      </c>
      <c r="B9" s="93">
        <v>0</v>
      </c>
      <c r="C9" s="93">
        <v>368.3</v>
      </c>
      <c r="D9" s="89">
        <v>90</v>
      </c>
      <c r="E9" s="98">
        <v>0</v>
      </c>
      <c r="F9" s="99">
        <f t="shared" si="0"/>
        <v>0</v>
      </c>
      <c r="G9" s="99" t="s">
        <v>102</v>
      </c>
      <c r="H9" s="99">
        <f t="shared" si="2"/>
        <v>-368.3</v>
      </c>
      <c r="I9" s="100">
        <f t="shared" si="3"/>
        <v>0</v>
      </c>
      <c r="J9" s="100">
        <f t="shared" si="4"/>
        <v>-90</v>
      </c>
      <c r="K9" s="100">
        <f t="shared" si="5"/>
        <v>0</v>
      </c>
      <c r="L9" s="13"/>
      <c r="M9" s="19"/>
      <c r="N9" s="19"/>
    </row>
    <row r="10" spans="1:14" s="15" customFormat="1" x14ac:dyDescent="0.25">
      <c r="A10" s="85" t="s">
        <v>53</v>
      </c>
      <c r="B10" s="93">
        <v>2551.5</v>
      </c>
      <c r="C10" s="93">
        <v>11398.2</v>
      </c>
      <c r="D10" s="89">
        <v>6930.2</v>
      </c>
      <c r="E10" s="98">
        <v>4014.5</v>
      </c>
      <c r="F10" s="99">
        <f t="shared" si="0"/>
        <v>1463</v>
      </c>
      <c r="G10" s="99">
        <f t="shared" si="1"/>
        <v>1.57</v>
      </c>
      <c r="H10" s="99">
        <f t="shared" si="2"/>
        <v>-7383.7</v>
      </c>
      <c r="I10" s="100">
        <f t="shared" si="3"/>
        <v>0.35</v>
      </c>
      <c r="J10" s="100">
        <f t="shared" si="4"/>
        <v>-2915.7</v>
      </c>
      <c r="K10" s="100">
        <f t="shared" si="5"/>
        <v>0.57999999999999996</v>
      </c>
      <c r="L10" s="13"/>
      <c r="M10" s="19"/>
      <c r="N10" s="19"/>
    </row>
    <row r="11" spans="1:14" s="15" customFormat="1" x14ac:dyDescent="0.25">
      <c r="A11" s="85" t="s">
        <v>55</v>
      </c>
      <c r="B11" s="93">
        <v>28989.5</v>
      </c>
      <c r="C11" s="93">
        <v>52637</v>
      </c>
      <c r="D11" s="89">
        <v>55327.5</v>
      </c>
      <c r="E11" s="98">
        <v>4549.7</v>
      </c>
      <c r="F11" s="99">
        <f t="shared" si="0"/>
        <v>-24439.8</v>
      </c>
      <c r="G11" s="99">
        <f t="shared" si="1"/>
        <v>0.16</v>
      </c>
      <c r="H11" s="99">
        <f t="shared" si="2"/>
        <v>-48087.3</v>
      </c>
      <c r="I11" s="100">
        <f t="shared" si="3"/>
        <v>0.09</v>
      </c>
      <c r="J11" s="100">
        <f t="shared" si="4"/>
        <v>-50777.8</v>
      </c>
      <c r="K11" s="100">
        <f t="shared" si="5"/>
        <v>0.08</v>
      </c>
      <c r="L11" s="13"/>
      <c r="M11" s="19"/>
      <c r="N11" s="19"/>
    </row>
    <row r="12" spans="1:14" s="15" customFormat="1" x14ac:dyDescent="0.25">
      <c r="A12" s="85" t="s">
        <v>57</v>
      </c>
      <c r="B12" s="93">
        <v>319510.2</v>
      </c>
      <c r="C12" s="93">
        <v>331555.20000000001</v>
      </c>
      <c r="D12" s="89">
        <v>321910.8</v>
      </c>
      <c r="E12" s="98">
        <v>296169.59999999998</v>
      </c>
      <c r="F12" s="99">
        <f t="shared" si="0"/>
        <v>-23340.6</v>
      </c>
      <c r="G12" s="99">
        <f t="shared" si="1"/>
        <v>0.93</v>
      </c>
      <c r="H12" s="99">
        <f t="shared" si="2"/>
        <v>-35385.599999999999</v>
      </c>
      <c r="I12" s="100">
        <f t="shared" si="3"/>
        <v>0.89</v>
      </c>
      <c r="J12" s="100">
        <f t="shared" si="4"/>
        <v>-25741.200000000001</v>
      </c>
      <c r="K12" s="100">
        <f t="shared" si="5"/>
        <v>0.92</v>
      </c>
      <c r="L12" s="13"/>
      <c r="M12" s="19"/>
      <c r="N12" s="19"/>
    </row>
    <row r="13" spans="1:14" s="15" customFormat="1" x14ac:dyDescent="0.25">
      <c r="A13" s="85" t="s">
        <v>58</v>
      </c>
      <c r="B13" s="93">
        <v>8320.5</v>
      </c>
      <c r="C13" s="93">
        <v>8930.4</v>
      </c>
      <c r="D13" s="89">
        <v>13099.7</v>
      </c>
      <c r="E13" s="98">
        <v>15784</v>
      </c>
      <c r="F13" s="99">
        <f t="shared" si="0"/>
        <v>7463.5</v>
      </c>
      <c r="G13" s="99">
        <f t="shared" si="1"/>
        <v>1.9</v>
      </c>
      <c r="H13" s="99">
        <f t="shared" si="2"/>
        <v>6853.6</v>
      </c>
      <c r="I13" s="100">
        <f t="shared" si="3"/>
        <v>1.77</v>
      </c>
      <c r="J13" s="100">
        <f t="shared" si="4"/>
        <v>2684.3</v>
      </c>
      <c r="K13" s="100">
        <f t="shared" si="5"/>
        <v>1.2</v>
      </c>
      <c r="L13" s="13"/>
      <c r="M13" s="19"/>
      <c r="N13" s="19"/>
    </row>
    <row r="14" spans="1:14" s="15" customFormat="1" x14ac:dyDescent="0.25">
      <c r="A14" s="85" t="s">
        <v>60</v>
      </c>
      <c r="B14" s="93">
        <v>14312.1</v>
      </c>
      <c r="C14" s="93">
        <v>13266.6</v>
      </c>
      <c r="D14" s="89">
        <v>12354.2</v>
      </c>
      <c r="E14" s="98">
        <v>16186.8</v>
      </c>
      <c r="F14" s="99">
        <f t="shared" si="0"/>
        <v>1874.7</v>
      </c>
      <c r="G14" s="99">
        <f t="shared" si="1"/>
        <v>1.1299999999999999</v>
      </c>
      <c r="H14" s="99">
        <f t="shared" si="2"/>
        <v>2920.2</v>
      </c>
      <c r="I14" s="100">
        <f t="shared" si="3"/>
        <v>1.22</v>
      </c>
      <c r="J14" s="100">
        <f t="shared" si="4"/>
        <v>3832.6</v>
      </c>
      <c r="K14" s="100">
        <f t="shared" si="5"/>
        <v>1.31</v>
      </c>
      <c r="L14" s="13"/>
      <c r="M14" s="19"/>
      <c r="N14" s="19"/>
    </row>
    <row r="15" spans="1:14" s="15" customFormat="1" x14ac:dyDescent="0.25">
      <c r="A15" s="85" t="s">
        <v>61</v>
      </c>
      <c r="B15" s="93">
        <v>1866.6</v>
      </c>
      <c r="C15" s="93">
        <v>1780.1</v>
      </c>
      <c r="D15" s="89">
        <v>409.5</v>
      </c>
      <c r="E15" s="98">
        <v>300</v>
      </c>
      <c r="F15" s="99">
        <f t="shared" si="0"/>
        <v>-1566.6</v>
      </c>
      <c r="G15" s="99">
        <f t="shared" si="1"/>
        <v>0.16</v>
      </c>
      <c r="H15" s="99">
        <f t="shared" si="2"/>
        <v>-1480.1</v>
      </c>
      <c r="I15" s="100">
        <f t="shared" si="3"/>
        <v>0.17</v>
      </c>
      <c r="J15" s="100">
        <f t="shared" si="4"/>
        <v>-109.5</v>
      </c>
      <c r="K15" s="100">
        <f t="shared" si="5"/>
        <v>0.73</v>
      </c>
      <c r="L15" s="13"/>
      <c r="M15" s="19"/>
      <c r="N15" s="19"/>
    </row>
    <row r="16" spans="1:14" s="15" customFormat="1" x14ac:dyDescent="0.25">
      <c r="A16" s="85" t="s">
        <v>62</v>
      </c>
      <c r="B16" s="93">
        <v>499.7</v>
      </c>
      <c r="C16" s="93">
        <v>520</v>
      </c>
      <c r="D16" s="89">
        <v>554</v>
      </c>
      <c r="E16" s="98">
        <v>667.5</v>
      </c>
      <c r="F16" s="99">
        <f t="shared" si="0"/>
        <v>167.8</v>
      </c>
      <c r="G16" s="99">
        <f t="shared" si="1"/>
        <v>1.34</v>
      </c>
      <c r="H16" s="99">
        <f t="shared" si="2"/>
        <v>147.5</v>
      </c>
      <c r="I16" s="100">
        <f t="shared" si="3"/>
        <v>1.28</v>
      </c>
      <c r="J16" s="100">
        <f t="shared" si="4"/>
        <v>113.5</v>
      </c>
      <c r="K16" s="100">
        <f t="shared" si="5"/>
        <v>1.2</v>
      </c>
      <c r="L16" s="13"/>
      <c r="M16" s="19"/>
      <c r="N16" s="19"/>
    </row>
    <row r="17" spans="1:14" s="15" customFormat="1" ht="31.5" x14ac:dyDescent="0.25">
      <c r="A17" s="85" t="s">
        <v>63</v>
      </c>
      <c r="B17" s="93">
        <v>1273</v>
      </c>
      <c r="C17" s="93">
        <v>1789.4</v>
      </c>
      <c r="D17" s="90">
        <v>1600</v>
      </c>
      <c r="E17" s="98">
        <v>4000</v>
      </c>
      <c r="F17" s="99">
        <f t="shared" si="0"/>
        <v>2727</v>
      </c>
      <c r="G17" s="99">
        <f t="shared" si="1"/>
        <v>3.14</v>
      </c>
      <c r="H17" s="99">
        <f t="shared" si="2"/>
        <v>2210.6</v>
      </c>
      <c r="I17" s="100">
        <f t="shared" si="3"/>
        <v>2.2400000000000002</v>
      </c>
      <c r="J17" s="100">
        <f t="shared" si="4"/>
        <v>2400</v>
      </c>
      <c r="K17" s="100">
        <f t="shared" si="5"/>
        <v>2.5</v>
      </c>
      <c r="L17" s="13"/>
      <c r="M17" s="19"/>
      <c r="N17" s="19"/>
    </row>
    <row r="18" spans="1:14" s="15" customFormat="1" ht="49.5" customHeight="1" x14ac:dyDescent="0.25">
      <c r="A18" s="85" t="s">
        <v>64</v>
      </c>
      <c r="B18" s="93">
        <v>6195.4</v>
      </c>
      <c r="C18" s="93">
        <v>6386.4</v>
      </c>
      <c r="D18" s="95">
        <v>14888.6</v>
      </c>
      <c r="E18" s="98">
        <v>6257</v>
      </c>
      <c r="F18" s="99">
        <f t="shared" si="0"/>
        <v>61.6</v>
      </c>
      <c r="G18" s="99">
        <f t="shared" si="1"/>
        <v>1.01</v>
      </c>
      <c r="H18" s="99">
        <f t="shared" si="2"/>
        <v>-129.4</v>
      </c>
      <c r="I18" s="100">
        <f t="shared" si="3"/>
        <v>0.98</v>
      </c>
      <c r="J18" s="100">
        <f t="shared" si="4"/>
        <v>-8631.6</v>
      </c>
      <c r="K18" s="100">
        <f t="shared" si="5"/>
        <v>0.42</v>
      </c>
      <c r="L18" s="13"/>
      <c r="M18" s="19"/>
      <c r="N18" s="19"/>
    </row>
    <row r="19" spans="1:14" s="15" customFormat="1" x14ac:dyDescent="0.25">
      <c r="A19" s="86" t="s">
        <v>65</v>
      </c>
      <c r="B19" s="94">
        <v>427027.20000000001</v>
      </c>
      <c r="C19" s="94">
        <v>478233.2</v>
      </c>
      <c r="D19" s="91">
        <f>D7+D8+D9+D10+D11+D12+D13+D14+D15+D16+D17+D18</f>
        <v>492096.9</v>
      </c>
      <c r="E19" s="97">
        <f>SUM(E7:E18)</f>
        <v>400876.9</v>
      </c>
      <c r="F19" s="99">
        <f t="shared" si="0"/>
        <v>-26150.3</v>
      </c>
      <c r="G19" s="99">
        <f t="shared" si="1"/>
        <v>0.94</v>
      </c>
      <c r="H19" s="99">
        <f t="shared" si="2"/>
        <v>-77356.3</v>
      </c>
      <c r="I19" s="100">
        <f t="shared" si="3"/>
        <v>0.84</v>
      </c>
      <c r="J19" s="100">
        <f t="shared" si="4"/>
        <v>-91220</v>
      </c>
      <c r="K19" s="100">
        <f t="shared" si="5"/>
        <v>0.81</v>
      </c>
      <c r="L19" s="13"/>
      <c r="M19" s="19"/>
      <c r="N19" s="19"/>
    </row>
    <row r="20" spans="1:14" s="15" customFormat="1" ht="24.75" customHeight="1" x14ac:dyDescent="0.25">
      <c r="A20" s="88"/>
      <c r="B20" s="92"/>
      <c r="C20" s="88"/>
      <c r="D20" s="92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15" customFormat="1" ht="22.5" customHeight="1" x14ac:dyDescent="0.25">
      <c r="A21" s="76"/>
      <c r="B21" s="76"/>
      <c r="C21" s="76"/>
      <c r="D21" s="79"/>
      <c r="F21" s="19"/>
      <c r="G21" s="19"/>
      <c r="H21" s="19"/>
      <c r="I21" s="19"/>
      <c r="J21" s="19"/>
      <c r="K21" s="19"/>
      <c r="L21" s="19"/>
      <c r="M21" s="19"/>
      <c r="N21" s="19"/>
    </row>
    <row r="22" spans="1:14" s="15" customFormat="1" x14ac:dyDescent="0.25">
      <c r="A22" s="77"/>
      <c r="B22" s="77"/>
      <c r="C22" s="77"/>
      <c r="D22" s="79"/>
      <c r="F22" s="19"/>
      <c r="G22" s="19"/>
      <c r="H22" s="19"/>
      <c r="I22" s="19"/>
      <c r="J22" s="19"/>
      <c r="K22" s="19"/>
      <c r="L22" s="19"/>
      <c r="M22" s="19"/>
      <c r="N22" s="19"/>
    </row>
    <row r="23" spans="1:14" s="15" customFormat="1" x14ac:dyDescent="0.25">
      <c r="A23" s="77"/>
      <c r="B23" s="77"/>
      <c r="C23" s="77"/>
      <c r="D23" s="79"/>
      <c r="F23" s="19"/>
      <c r="G23" s="19"/>
      <c r="H23" s="19"/>
      <c r="I23" s="19"/>
      <c r="J23" s="19"/>
      <c r="K23" s="19"/>
      <c r="L23" s="19"/>
      <c r="M23" s="19"/>
      <c r="N23" s="19"/>
    </row>
    <row r="24" spans="1:14" s="15" customFormat="1" ht="12.75" customHeight="1" x14ac:dyDescent="0.25">
      <c r="A24" s="76"/>
      <c r="B24" s="76"/>
      <c r="C24" s="76"/>
      <c r="D24" s="79"/>
      <c r="F24" s="19"/>
      <c r="G24" s="19"/>
      <c r="H24" s="19"/>
      <c r="I24" s="19"/>
      <c r="J24" s="19"/>
      <c r="K24" s="19"/>
      <c r="L24" s="19"/>
      <c r="M24" s="19"/>
      <c r="N24" s="19"/>
    </row>
    <row r="25" spans="1:14" s="15" customFormat="1" ht="11.25" customHeight="1" x14ac:dyDescent="0.25">
      <c r="A25" s="77"/>
      <c r="B25" s="77"/>
      <c r="C25" s="77"/>
      <c r="D25" s="80"/>
      <c r="F25" s="19"/>
      <c r="G25" s="19"/>
      <c r="H25" s="19"/>
      <c r="I25" s="19"/>
      <c r="J25" s="19"/>
      <c r="K25" s="19"/>
      <c r="L25" s="19"/>
      <c r="M25" s="19"/>
      <c r="N25" s="19"/>
    </row>
    <row r="26" spans="1:14" s="15" customFormat="1" x14ac:dyDescent="0.25">
      <c r="A26" s="77"/>
      <c r="B26" s="77"/>
      <c r="C26" s="77"/>
      <c r="D26" s="81"/>
    </row>
    <row r="27" spans="1:14" x14ac:dyDescent="0.25">
      <c r="D27" s="82"/>
    </row>
    <row r="30" spans="1:14" ht="11.25" customHeight="1" x14ac:dyDescent="0.25">
      <c r="A30" s="30"/>
      <c r="B30" s="30"/>
      <c r="C30" s="30"/>
      <c r="D30" s="83"/>
    </row>
    <row r="31" spans="1:14" x14ac:dyDescent="0.25">
      <c r="A31" s="29"/>
      <c r="B31" s="29"/>
      <c r="C31" s="29"/>
      <c r="D31" s="82"/>
    </row>
  </sheetData>
  <mergeCells count="11">
    <mergeCell ref="A1:K1"/>
    <mergeCell ref="J2:K2"/>
    <mergeCell ref="F4:G4"/>
    <mergeCell ref="H4:I4"/>
    <mergeCell ref="J4:K4"/>
    <mergeCell ref="B3:B5"/>
    <mergeCell ref="A3:A5"/>
    <mergeCell ref="C3:C5"/>
    <mergeCell ref="D3:D5"/>
    <mergeCell ref="E3:E5"/>
    <mergeCell ref="F3:K3"/>
  </mergeCells>
  <printOptions horizontalCentered="1"/>
  <pageMargins left="0.15748031496062992" right="0.15748031496062992" top="0.59055118110236227" bottom="0.55118110236220474" header="0.15748031496062992" footer="0.1574803149606299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view="pageBreakPreview" zoomScaleSheetLayoutView="100" workbookViewId="0">
      <pane xSplit="1" ySplit="3" topLeftCell="B57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ColWidth="9.140625" defaultRowHeight="15.75" x14ac:dyDescent="0.25"/>
  <cols>
    <col min="1" max="1" width="64.42578125" style="31" customWidth="1"/>
    <col min="2" max="2" width="17.5703125" style="14" customWidth="1"/>
    <col min="3" max="3" width="17.42578125" style="14" customWidth="1"/>
    <col min="4" max="4" width="13.85546875" style="3" bestFit="1" customWidth="1"/>
    <col min="5" max="5" width="14.140625" style="3" bestFit="1" customWidth="1"/>
    <col min="6" max="6" width="24.7109375" style="3" customWidth="1"/>
    <col min="7" max="7" width="10.140625" style="3" customWidth="1"/>
    <col min="8" max="16384" width="9.140625" style="3"/>
  </cols>
  <sheetData>
    <row r="1" spans="1:13" s="1" customFormat="1" ht="36" customHeight="1" x14ac:dyDescent="0.25">
      <c r="A1" s="124" t="s">
        <v>92</v>
      </c>
      <c r="B1" s="124"/>
      <c r="C1" s="124"/>
    </row>
    <row r="2" spans="1:13" ht="13.5" customHeight="1" x14ac:dyDescent="0.25">
      <c r="A2" s="2"/>
      <c r="B2" s="33"/>
      <c r="C2" s="33" t="s">
        <v>48</v>
      </c>
    </row>
    <row r="3" spans="1:13" s="6" customFormat="1" ht="48.75" customHeight="1" x14ac:dyDescent="0.2">
      <c r="A3" s="4" t="s">
        <v>0</v>
      </c>
      <c r="B3" s="34" t="s">
        <v>91</v>
      </c>
      <c r="C3" s="34" t="s">
        <v>67</v>
      </c>
      <c r="D3" s="5"/>
    </row>
    <row r="4" spans="1:13" s="11" customFormat="1" x14ac:dyDescent="0.2">
      <c r="A4" s="7" t="s">
        <v>39</v>
      </c>
      <c r="B4" s="8"/>
      <c r="C4" s="8"/>
      <c r="D4" s="9"/>
      <c r="E4" s="10"/>
    </row>
    <row r="5" spans="1:13" s="15" customFormat="1" x14ac:dyDescent="0.25">
      <c r="A5" s="7" t="s">
        <v>1</v>
      </c>
      <c r="B5" s="40">
        <f>B6+B9+B14+B17+B21+B24+B25+B26+B28+B29+B27</f>
        <v>18327660008.299999</v>
      </c>
      <c r="C5" s="40">
        <f>C6+C9+C14+C17+C21+C24+C25+C26+C28+C29+C27</f>
        <v>23538035700</v>
      </c>
      <c r="D5" s="37"/>
      <c r="E5" s="12"/>
      <c r="F5" s="62"/>
      <c r="G5" s="13"/>
      <c r="H5" s="13"/>
      <c r="I5" s="13"/>
      <c r="J5" s="13"/>
      <c r="K5" s="13"/>
      <c r="L5" s="13"/>
      <c r="M5" s="19"/>
    </row>
    <row r="6" spans="1:13" x14ac:dyDescent="0.25">
      <c r="A6" s="16" t="s">
        <v>2</v>
      </c>
      <c r="B6" s="41">
        <f>B7+B8</f>
        <v>11438598504.299999</v>
      </c>
      <c r="C6" s="41">
        <f>C7+C8</f>
        <v>14358900000</v>
      </c>
      <c r="D6" s="37"/>
      <c r="E6" s="17"/>
      <c r="F6" s="63"/>
      <c r="G6" s="64"/>
      <c r="H6" s="64"/>
      <c r="I6" s="64"/>
      <c r="J6" s="64"/>
      <c r="K6" s="64"/>
      <c r="L6" s="64"/>
      <c r="M6" s="64"/>
    </row>
    <row r="7" spans="1:13" s="54" customFormat="1" x14ac:dyDescent="0.25">
      <c r="A7" s="56" t="s">
        <v>3</v>
      </c>
      <c r="B7" s="74">
        <v>5457616366.7299995</v>
      </c>
      <c r="C7" s="74">
        <v>5913100000</v>
      </c>
      <c r="D7" s="51"/>
      <c r="E7" s="52"/>
      <c r="F7" s="65"/>
      <c r="G7" s="52"/>
      <c r="H7" s="52"/>
      <c r="I7" s="52"/>
      <c r="J7" s="52"/>
      <c r="K7" s="52"/>
      <c r="L7" s="52"/>
      <c r="M7" s="52"/>
    </row>
    <row r="8" spans="1:13" x14ac:dyDescent="0.25">
      <c r="A8" s="18" t="s">
        <v>4</v>
      </c>
      <c r="B8" s="74">
        <v>5980982137.5200005</v>
      </c>
      <c r="C8" s="74">
        <v>8445800000</v>
      </c>
      <c r="D8" s="37"/>
      <c r="E8" s="19"/>
      <c r="F8" s="66"/>
      <c r="G8" s="64"/>
      <c r="H8" s="64"/>
      <c r="I8" s="64"/>
      <c r="J8" s="64"/>
      <c r="K8" s="64"/>
      <c r="L8" s="64"/>
      <c r="M8" s="64"/>
    </row>
    <row r="9" spans="1:13" ht="34.5" customHeight="1" x14ac:dyDescent="0.25">
      <c r="A9" s="16" t="s">
        <v>5</v>
      </c>
      <c r="B9" s="41">
        <f>B10</f>
        <v>1752681118.3</v>
      </c>
      <c r="C9" s="41">
        <f>C10</f>
        <v>2290166000</v>
      </c>
      <c r="D9" s="37"/>
      <c r="E9" s="19"/>
      <c r="F9" s="63"/>
      <c r="G9" s="64"/>
      <c r="H9" s="64"/>
      <c r="I9" s="64"/>
      <c r="J9" s="64"/>
      <c r="K9" s="64"/>
      <c r="L9" s="64"/>
      <c r="M9" s="64"/>
    </row>
    <row r="10" spans="1:13" x14ac:dyDescent="0.25">
      <c r="A10" s="18" t="s">
        <v>6</v>
      </c>
      <c r="B10" s="41">
        <f>B11+B12</f>
        <v>1752681118.3</v>
      </c>
      <c r="C10" s="41">
        <f>C11+C12</f>
        <v>2290166000</v>
      </c>
      <c r="D10" s="37"/>
      <c r="E10" s="19"/>
      <c r="F10" s="63"/>
      <c r="G10" s="64"/>
      <c r="H10" s="64"/>
      <c r="I10" s="64"/>
      <c r="J10" s="64"/>
      <c r="K10" s="64"/>
      <c r="L10" s="64"/>
      <c r="M10" s="64"/>
    </row>
    <row r="11" spans="1:13" x14ac:dyDescent="0.25">
      <c r="A11" s="18" t="s">
        <v>43</v>
      </c>
      <c r="B11" s="41">
        <v>300457633.30000001</v>
      </c>
      <c r="C11" s="41">
        <v>442408000</v>
      </c>
      <c r="D11" s="37"/>
      <c r="E11" s="19"/>
      <c r="F11" s="66"/>
      <c r="G11" s="64"/>
      <c r="H11" s="64"/>
      <c r="I11" s="64"/>
      <c r="J11" s="64"/>
      <c r="K11" s="64"/>
      <c r="L11" s="64"/>
      <c r="M11" s="64"/>
    </row>
    <row r="12" spans="1:13" ht="32.25" customHeight="1" x14ac:dyDescent="0.25">
      <c r="A12" s="18" t="s">
        <v>71</v>
      </c>
      <c r="B12" s="41">
        <v>1452223485</v>
      </c>
      <c r="C12" s="41">
        <v>1847758000</v>
      </c>
      <c r="D12" s="37"/>
      <c r="E12" s="19"/>
      <c r="F12" s="63"/>
      <c r="G12" s="64"/>
      <c r="H12" s="64"/>
      <c r="I12" s="64"/>
      <c r="J12" s="64"/>
      <c r="K12" s="64"/>
      <c r="L12" s="64"/>
      <c r="M12" s="64"/>
    </row>
    <row r="13" spans="1:13" ht="31.5" hidden="1" x14ac:dyDescent="0.25">
      <c r="A13" s="18" t="s">
        <v>68</v>
      </c>
      <c r="B13" s="41">
        <f>'по отчету'!B13/1000</f>
        <v>0</v>
      </c>
      <c r="C13" s="41">
        <f>'по отчету'!C13/1000</f>
        <v>-0.4</v>
      </c>
      <c r="D13" s="37"/>
      <c r="E13" s="19"/>
      <c r="F13" s="67"/>
      <c r="G13" s="64"/>
      <c r="H13" s="64"/>
      <c r="I13" s="64"/>
      <c r="J13" s="64"/>
      <c r="K13" s="64"/>
      <c r="L13" s="64"/>
      <c r="M13" s="64"/>
    </row>
    <row r="14" spans="1:13" x14ac:dyDescent="0.25">
      <c r="A14" s="16" t="s">
        <v>7</v>
      </c>
      <c r="B14" s="41">
        <f>B15</f>
        <v>1263511531.2</v>
      </c>
      <c r="C14" s="41">
        <f>C15</f>
        <v>1592858000</v>
      </c>
      <c r="D14" s="37"/>
      <c r="E14" s="19"/>
      <c r="F14" s="63"/>
      <c r="G14" s="64"/>
      <c r="H14" s="64"/>
      <c r="I14" s="64"/>
      <c r="J14" s="64"/>
      <c r="K14" s="64"/>
      <c r="L14" s="64"/>
      <c r="M14" s="64"/>
    </row>
    <row r="15" spans="1:13" ht="31.5" x14ac:dyDescent="0.25">
      <c r="A15" s="18" t="s">
        <v>36</v>
      </c>
      <c r="B15" s="74">
        <v>1263511531.1700001</v>
      </c>
      <c r="C15" s="74">
        <v>1592858000</v>
      </c>
      <c r="D15" s="37"/>
      <c r="E15" s="19"/>
      <c r="F15" s="66"/>
      <c r="G15" s="64"/>
      <c r="H15" s="64"/>
      <c r="I15" s="64"/>
      <c r="J15" s="64"/>
      <c r="K15" s="64"/>
      <c r="L15" s="64"/>
      <c r="M15" s="64"/>
    </row>
    <row r="16" spans="1:13" hidden="1" x14ac:dyDescent="0.25">
      <c r="A16" s="18" t="s">
        <v>8</v>
      </c>
      <c r="B16" s="41">
        <f>'по отчету'!B16/1000</f>
        <v>0</v>
      </c>
      <c r="C16" s="41">
        <f>'по отчету'!C16/1000</f>
        <v>0</v>
      </c>
      <c r="D16" s="37"/>
      <c r="E16" s="19"/>
      <c r="F16" s="63"/>
      <c r="G16" s="64"/>
      <c r="H16" s="64"/>
      <c r="I16" s="64"/>
      <c r="J16" s="64"/>
      <c r="K16" s="64"/>
      <c r="L16" s="64"/>
      <c r="M16" s="64"/>
    </row>
    <row r="17" spans="1:13" x14ac:dyDescent="0.25">
      <c r="A17" s="16" t="s">
        <v>9</v>
      </c>
      <c r="B17" s="41">
        <f>B18+B19+B20</f>
        <v>2119578083.3</v>
      </c>
      <c r="C17" s="41">
        <f>C18+C19+C20</f>
        <v>3040130000</v>
      </c>
      <c r="D17" s="37"/>
      <c r="E17" s="19"/>
      <c r="F17" s="63"/>
      <c r="G17" s="64"/>
      <c r="H17" s="64"/>
      <c r="I17" s="64"/>
      <c r="J17" s="64"/>
      <c r="K17" s="64"/>
      <c r="L17" s="64"/>
      <c r="M17" s="64"/>
    </row>
    <row r="18" spans="1:13" x14ac:dyDescent="0.25">
      <c r="A18" s="18" t="s">
        <v>10</v>
      </c>
      <c r="B18" s="74">
        <v>1753748931.8</v>
      </c>
      <c r="C18" s="74">
        <v>2330130000</v>
      </c>
      <c r="D18" s="37"/>
      <c r="E18" s="19"/>
      <c r="F18" s="66"/>
      <c r="G18" s="64"/>
      <c r="H18" s="64"/>
      <c r="I18" s="64"/>
      <c r="J18" s="64"/>
      <c r="K18" s="64"/>
      <c r="L18" s="64"/>
      <c r="M18" s="64"/>
    </row>
    <row r="19" spans="1:13" x14ac:dyDescent="0.25">
      <c r="A19" s="18" t="s">
        <v>11</v>
      </c>
      <c r="B19" s="74">
        <v>364834141.81999999</v>
      </c>
      <c r="C19" s="74">
        <v>708500000</v>
      </c>
      <c r="D19" s="37"/>
      <c r="E19" s="19"/>
      <c r="F19" s="66"/>
      <c r="G19" s="64"/>
      <c r="H19" s="64"/>
      <c r="I19" s="64"/>
      <c r="J19" s="64"/>
      <c r="K19" s="64"/>
      <c r="L19" s="64"/>
      <c r="M19" s="64"/>
    </row>
    <row r="20" spans="1:13" x14ac:dyDescent="0.25">
      <c r="A20" s="18" t="s">
        <v>12</v>
      </c>
      <c r="B20" s="74">
        <v>995009.67</v>
      </c>
      <c r="C20" s="74">
        <v>1500000</v>
      </c>
      <c r="D20" s="37"/>
      <c r="E20" s="19"/>
      <c r="F20" s="66"/>
      <c r="G20" s="64"/>
      <c r="H20" s="64"/>
      <c r="I20" s="64"/>
      <c r="J20" s="64"/>
      <c r="K20" s="64"/>
      <c r="L20" s="64"/>
      <c r="M20" s="64"/>
    </row>
    <row r="21" spans="1:13" ht="31.5" x14ac:dyDescent="0.25">
      <c r="A21" s="16" t="s">
        <v>13</v>
      </c>
      <c r="B21" s="41">
        <f>B22+B23</f>
        <v>480248933.30000001</v>
      </c>
      <c r="C21" s="41">
        <f>C22+C23</f>
        <v>634456000</v>
      </c>
      <c r="D21" s="37"/>
      <c r="E21" s="19"/>
      <c r="F21" s="63"/>
      <c r="G21" s="64"/>
      <c r="H21" s="64"/>
      <c r="I21" s="64"/>
      <c r="J21" s="64"/>
      <c r="K21" s="64"/>
      <c r="L21" s="64"/>
      <c r="M21" s="64"/>
    </row>
    <row r="22" spans="1:13" x14ac:dyDescent="0.25">
      <c r="A22" s="18" t="s">
        <v>14</v>
      </c>
      <c r="B22" s="74">
        <v>452890643.06999999</v>
      </c>
      <c r="C22" s="74">
        <v>589536000</v>
      </c>
      <c r="D22" s="37"/>
      <c r="E22" s="19"/>
      <c r="F22" s="66"/>
      <c r="G22" s="64"/>
      <c r="H22" s="64"/>
      <c r="I22" s="64"/>
      <c r="J22" s="64"/>
      <c r="K22" s="64"/>
      <c r="L22" s="64"/>
      <c r="M22" s="64"/>
    </row>
    <row r="23" spans="1:13" ht="31.5" x14ac:dyDescent="0.25">
      <c r="A23" s="18" t="s">
        <v>15</v>
      </c>
      <c r="B23" s="74">
        <v>27358290.25</v>
      </c>
      <c r="C23" s="74">
        <v>44920000</v>
      </c>
      <c r="D23" s="37"/>
      <c r="E23" s="19"/>
      <c r="F23" s="66"/>
      <c r="G23" s="64"/>
      <c r="H23" s="64"/>
      <c r="I23" s="64"/>
      <c r="J23" s="64"/>
      <c r="K23" s="64"/>
      <c r="L23" s="64"/>
      <c r="M23" s="64"/>
    </row>
    <row r="24" spans="1:13" s="15" customFormat="1" x14ac:dyDescent="0.25">
      <c r="A24" s="20" t="s">
        <v>79</v>
      </c>
      <c r="B24" s="74">
        <v>85303369.420000002</v>
      </c>
      <c r="C24" s="74">
        <v>122100000</v>
      </c>
      <c r="D24" s="37"/>
      <c r="E24" s="19"/>
      <c r="F24" s="66"/>
      <c r="G24" s="19"/>
      <c r="H24" s="19"/>
      <c r="I24" s="19"/>
      <c r="J24" s="19"/>
      <c r="K24" s="19"/>
      <c r="L24" s="19"/>
      <c r="M24" s="19"/>
    </row>
    <row r="25" spans="1:13" ht="47.25" x14ac:dyDescent="0.25">
      <c r="A25" s="16" t="s">
        <v>17</v>
      </c>
      <c r="B25" s="74">
        <v>105034713.28</v>
      </c>
      <c r="C25" s="74">
        <v>212161000</v>
      </c>
      <c r="D25" s="37"/>
      <c r="E25" s="19"/>
      <c r="F25" s="66"/>
      <c r="G25" s="64"/>
      <c r="H25" s="64"/>
      <c r="I25" s="64"/>
      <c r="J25" s="64"/>
      <c r="K25" s="64"/>
      <c r="L25" s="64"/>
      <c r="M25" s="64"/>
    </row>
    <row r="26" spans="1:13" ht="30.75" customHeight="1" x14ac:dyDescent="0.25">
      <c r="A26" s="16" t="s">
        <v>18</v>
      </c>
      <c r="B26" s="74">
        <v>725708308.25999999</v>
      </c>
      <c r="C26" s="74">
        <v>841598000</v>
      </c>
      <c r="D26" s="37"/>
      <c r="E26" s="19"/>
      <c r="F26" s="66"/>
      <c r="G26" s="64"/>
      <c r="H26" s="64"/>
      <c r="I26" s="64"/>
      <c r="J26" s="64"/>
      <c r="K26" s="64"/>
      <c r="L26" s="64"/>
      <c r="M26" s="64"/>
    </row>
    <row r="27" spans="1:13" s="15" customFormat="1" ht="63" x14ac:dyDescent="0.25">
      <c r="A27" s="20" t="s">
        <v>80</v>
      </c>
      <c r="B27" s="75">
        <v>171888570.75999999</v>
      </c>
      <c r="C27" s="75">
        <v>200466700</v>
      </c>
      <c r="D27" s="37"/>
      <c r="E27" s="68"/>
      <c r="F27" s="66"/>
      <c r="G27" s="19"/>
      <c r="H27" s="19"/>
      <c r="I27" s="19"/>
      <c r="J27" s="19"/>
      <c r="K27" s="19"/>
      <c r="L27" s="19"/>
      <c r="M27" s="19"/>
    </row>
    <row r="28" spans="1:13" x14ac:dyDescent="0.25">
      <c r="A28" s="16" t="s">
        <v>19</v>
      </c>
      <c r="B28" s="75">
        <v>605210</v>
      </c>
      <c r="C28" s="75">
        <v>1200000</v>
      </c>
      <c r="D28" s="37"/>
      <c r="E28" s="19"/>
      <c r="F28" s="66"/>
      <c r="G28" s="64"/>
      <c r="H28" s="64"/>
      <c r="I28" s="64"/>
      <c r="J28" s="64"/>
      <c r="K28" s="64"/>
      <c r="L28" s="64"/>
      <c r="M28" s="64"/>
    </row>
    <row r="29" spans="1:13" ht="31.5" x14ac:dyDescent="0.25">
      <c r="A29" s="16" t="s">
        <v>81</v>
      </c>
      <c r="B29" s="75">
        <v>184501666.19999999</v>
      </c>
      <c r="C29" s="75">
        <v>244000000</v>
      </c>
      <c r="D29" s="37"/>
      <c r="E29" s="68"/>
      <c r="F29" s="66"/>
      <c r="G29" s="64"/>
      <c r="H29" s="64"/>
      <c r="I29" s="64"/>
      <c r="J29" s="64"/>
      <c r="K29" s="64"/>
      <c r="L29" s="64"/>
      <c r="M29" s="64"/>
    </row>
    <row r="30" spans="1:13" s="23" customFormat="1" x14ac:dyDescent="0.25">
      <c r="A30" s="7" t="s">
        <v>22</v>
      </c>
      <c r="B30" s="40">
        <f>B31+B39+B42+B43</f>
        <v>13202406675</v>
      </c>
      <c r="C30" s="40">
        <f>C31+C39+C42+C43</f>
        <v>20883916905.099998</v>
      </c>
      <c r="D30" s="37"/>
      <c r="E30" s="12"/>
      <c r="F30" s="62"/>
      <c r="G30" s="21"/>
      <c r="H30" s="21"/>
      <c r="I30" s="21"/>
      <c r="J30" s="21"/>
      <c r="K30" s="21"/>
      <c r="L30" s="21"/>
      <c r="M30" s="25"/>
    </row>
    <row r="31" spans="1:13" ht="33" customHeight="1" x14ac:dyDescent="0.25">
      <c r="A31" s="16" t="s">
        <v>37</v>
      </c>
      <c r="B31" s="41">
        <f>B32+B36+B37+B38</f>
        <v>12641426185.700001</v>
      </c>
      <c r="C31" s="41">
        <f>C32+C36+C37+C38</f>
        <v>20089875110</v>
      </c>
      <c r="D31" s="37"/>
      <c r="E31" s="13"/>
      <c r="F31" s="63"/>
      <c r="G31" s="69"/>
      <c r="H31" s="69"/>
      <c r="I31" s="64"/>
      <c r="J31" s="64"/>
      <c r="K31" s="64"/>
      <c r="L31" s="64"/>
      <c r="M31" s="64"/>
    </row>
    <row r="32" spans="1:13" ht="31.5" x14ac:dyDescent="0.25">
      <c r="A32" s="16" t="s">
        <v>23</v>
      </c>
      <c r="B32" s="41">
        <f>B33+B34+B35</f>
        <v>10007765500</v>
      </c>
      <c r="C32" s="41">
        <f>C33+C34+C35</f>
        <v>13084604400</v>
      </c>
      <c r="D32" s="37"/>
      <c r="E32" s="19"/>
      <c r="F32" s="63"/>
      <c r="G32" s="64"/>
      <c r="H32" s="64"/>
      <c r="I32" s="64"/>
      <c r="J32" s="64"/>
      <c r="K32" s="64"/>
      <c r="L32" s="64"/>
      <c r="M32" s="64"/>
    </row>
    <row r="33" spans="1:13" x14ac:dyDescent="0.25">
      <c r="A33" s="18" t="s">
        <v>69</v>
      </c>
      <c r="B33" s="75">
        <v>6406906500</v>
      </c>
      <c r="C33" s="75">
        <v>8542541400</v>
      </c>
      <c r="D33" s="37"/>
      <c r="E33" s="19"/>
      <c r="F33" s="66"/>
      <c r="G33" s="64"/>
      <c r="H33" s="64"/>
      <c r="I33" s="64"/>
      <c r="J33" s="64"/>
      <c r="K33" s="64"/>
      <c r="L33" s="64"/>
      <c r="M33" s="64"/>
    </row>
    <row r="34" spans="1:13" ht="31.5" x14ac:dyDescent="0.25">
      <c r="A34" s="18" t="s">
        <v>70</v>
      </c>
      <c r="B34" s="75">
        <v>777235000</v>
      </c>
      <c r="C34" s="75">
        <v>777235000</v>
      </c>
      <c r="D34" s="37"/>
      <c r="E34" s="19"/>
      <c r="F34" s="66"/>
      <c r="G34" s="64"/>
      <c r="H34" s="64"/>
      <c r="I34" s="64"/>
      <c r="J34" s="64"/>
      <c r="K34" s="64"/>
      <c r="L34" s="64"/>
      <c r="M34" s="64"/>
    </row>
    <row r="35" spans="1:13" ht="47.25" x14ac:dyDescent="0.25">
      <c r="A35" s="18" t="s">
        <v>66</v>
      </c>
      <c r="B35" s="75">
        <v>2823624000</v>
      </c>
      <c r="C35" s="75">
        <v>3764828000</v>
      </c>
      <c r="D35" s="37"/>
      <c r="E35" s="19"/>
      <c r="F35" s="66"/>
      <c r="G35" s="64"/>
      <c r="H35" s="64"/>
      <c r="I35" s="64"/>
      <c r="J35" s="64"/>
      <c r="K35" s="64"/>
      <c r="L35" s="64"/>
      <c r="M35" s="64"/>
    </row>
    <row r="36" spans="1:13" ht="31.5" x14ac:dyDescent="0.25">
      <c r="A36" s="18" t="s">
        <v>24</v>
      </c>
      <c r="B36" s="75">
        <v>710762967.58000004</v>
      </c>
      <c r="C36" s="75">
        <v>4228319510</v>
      </c>
      <c r="D36" s="37"/>
      <c r="E36" s="19"/>
      <c r="F36" s="66"/>
      <c r="G36" s="64"/>
      <c r="H36" s="64"/>
      <c r="I36" s="64"/>
      <c r="J36" s="64"/>
      <c r="K36" s="64"/>
      <c r="L36" s="64"/>
      <c r="M36" s="64"/>
    </row>
    <row r="37" spans="1:13" ht="31.5" x14ac:dyDescent="0.25">
      <c r="A37" s="18" t="s">
        <v>25</v>
      </c>
      <c r="B37" s="75">
        <v>1717437323.7</v>
      </c>
      <c r="C37" s="75">
        <v>2326233900</v>
      </c>
      <c r="D37" s="37"/>
      <c r="E37" s="19"/>
      <c r="F37" s="66"/>
      <c r="G37" s="64"/>
      <c r="H37" s="64"/>
      <c r="I37" s="64"/>
      <c r="J37" s="64"/>
      <c r="K37" s="64"/>
      <c r="L37" s="64"/>
      <c r="M37" s="64"/>
    </row>
    <row r="38" spans="1:13" x14ac:dyDescent="0.25">
      <c r="A38" s="18" t="s">
        <v>26</v>
      </c>
      <c r="B38" s="75">
        <v>205460394.44999999</v>
      </c>
      <c r="C38" s="75">
        <v>450717300</v>
      </c>
      <c r="D38" s="37"/>
      <c r="E38" s="19"/>
      <c r="F38" s="66"/>
      <c r="G38" s="64"/>
      <c r="H38" s="64"/>
      <c r="I38" s="64"/>
      <c r="J38" s="64"/>
      <c r="K38" s="64"/>
      <c r="L38" s="64"/>
      <c r="M38" s="64"/>
    </row>
    <row r="39" spans="1:13" ht="31.5" x14ac:dyDescent="0.25">
      <c r="A39" s="16" t="s">
        <v>28</v>
      </c>
      <c r="B39" s="75">
        <v>609781090.59000003</v>
      </c>
      <c r="C39" s="75">
        <v>838819690.50999999</v>
      </c>
      <c r="D39" s="37"/>
      <c r="E39" s="19"/>
      <c r="F39" s="66"/>
      <c r="G39" s="64"/>
      <c r="H39" s="64"/>
      <c r="I39" s="64"/>
      <c r="J39" s="64"/>
      <c r="K39" s="64"/>
      <c r="L39" s="64"/>
      <c r="M39" s="64"/>
    </row>
    <row r="40" spans="1:13" ht="31.5" hidden="1" x14ac:dyDescent="0.25">
      <c r="A40" s="16" t="s">
        <v>38</v>
      </c>
      <c r="B40" s="41">
        <v>0</v>
      </c>
      <c r="C40" s="41">
        <v>0</v>
      </c>
      <c r="D40" s="37"/>
      <c r="E40" s="19"/>
      <c r="F40" s="63"/>
      <c r="G40" s="64"/>
      <c r="H40" s="64"/>
      <c r="I40" s="64"/>
      <c r="J40" s="64"/>
      <c r="K40" s="64"/>
      <c r="L40" s="64"/>
      <c r="M40" s="64"/>
    </row>
    <row r="41" spans="1:13" hidden="1" x14ac:dyDescent="0.25">
      <c r="A41" s="16" t="s">
        <v>42</v>
      </c>
      <c r="B41" s="41">
        <v>0</v>
      </c>
      <c r="C41" s="41">
        <v>0</v>
      </c>
      <c r="D41" s="37"/>
      <c r="E41" s="19"/>
      <c r="F41" s="63"/>
      <c r="G41" s="64"/>
      <c r="H41" s="64"/>
      <c r="I41" s="64"/>
      <c r="J41" s="64"/>
      <c r="K41" s="64"/>
      <c r="L41" s="64"/>
      <c r="M41" s="64"/>
    </row>
    <row r="42" spans="1:13" x14ac:dyDescent="0.25">
      <c r="A42" s="16" t="s">
        <v>72</v>
      </c>
      <c r="B42" s="75">
        <v>4879478.04</v>
      </c>
      <c r="C42" s="75">
        <v>8139204.5999999996</v>
      </c>
      <c r="D42" s="37"/>
      <c r="E42" s="19"/>
      <c r="F42" s="66"/>
      <c r="G42" s="64"/>
      <c r="H42" s="64"/>
      <c r="I42" s="64"/>
      <c r="J42" s="64"/>
      <c r="K42" s="64"/>
      <c r="L42" s="64"/>
      <c r="M42" s="64"/>
    </row>
    <row r="43" spans="1:13" s="26" customFormat="1" ht="63" x14ac:dyDescent="0.25">
      <c r="A43" s="20" t="s">
        <v>73</v>
      </c>
      <c r="B43" s="41">
        <f>58883894.65-112563973.97</f>
        <v>-53680079.299999997</v>
      </c>
      <c r="C43" s="41">
        <v>-52917100</v>
      </c>
      <c r="D43" s="37"/>
      <c r="E43" s="25"/>
      <c r="F43" s="66"/>
      <c r="G43" s="70"/>
      <c r="H43" s="70"/>
      <c r="I43" s="70"/>
      <c r="J43" s="70"/>
      <c r="K43" s="70"/>
      <c r="L43" s="70"/>
      <c r="M43" s="70"/>
    </row>
    <row r="44" spans="1:13" s="26" customFormat="1" ht="31.5" hidden="1" x14ac:dyDescent="0.25">
      <c r="A44" s="20" t="s">
        <v>21</v>
      </c>
      <c r="B44" s="41"/>
      <c r="C44" s="41"/>
      <c r="D44" s="37"/>
      <c r="E44" s="25"/>
      <c r="F44" s="63"/>
      <c r="G44" s="70"/>
      <c r="H44" s="70"/>
      <c r="I44" s="70"/>
      <c r="J44" s="70"/>
      <c r="K44" s="70"/>
      <c r="L44" s="70"/>
      <c r="M44" s="70"/>
    </row>
    <row r="45" spans="1:13" s="23" customFormat="1" x14ac:dyDescent="0.25">
      <c r="A45" s="7" t="s">
        <v>49</v>
      </c>
      <c r="B45" s="43">
        <f>B5+B30</f>
        <v>31530066683.299999</v>
      </c>
      <c r="C45" s="43">
        <f>C5+C30</f>
        <v>44421952605.099998</v>
      </c>
      <c r="D45" s="37"/>
      <c r="E45" s="12"/>
      <c r="F45" s="71"/>
      <c r="G45" s="21"/>
      <c r="H45" s="21"/>
      <c r="I45" s="21"/>
      <c r="J45" s="21"/>
      <c r="K45" s="21"/>
      <c r="L45" s="21"/>
      <c r="M45" s="25"/>
    </row>
    <row r="46" spans="1:13" s="23" customFormat="1" x14ac:dyDescent="0.25">
      <c r="A46" s="7" t="s">
        <v>40</v>
      </c>
      <c r="B46" s="44"/>
      <c r="C46" s="41"/>
      <c r="D46" s="37"/>
      <c r="E46" s="25"/>
      <c r="F46" s="72"/>
      <c r="G46" s="25"/>
      <c r="H46" s="25"/>
      <c r="I46" s="25"/>
      <c r="J46" s="25"/>
      <c r="K46" s="25"/>
      <c r="L46" s="25"/>
      <c r="M46" s="25"/>
    </row>
    <row r="47" spans="1:13" x14ac:dyDescent="0.25">
      <c r="A47" s="20" t="s">
        <v>50</v>
      </c>
      <c r="B47" s="75">
        <v>1005060713</v>
      </c>
      <c r="C47" s="75">
        <v>1780603457.78</v>
      </c>
      <c r="D47" s="37"/>
      <c r="E47" s="73"/>
      <c r="F47" s="73"/>
      <c r="G47" s="73"/>
      <c r="H47" s="69"/>
      <c r="I47" s="69"/>
      <c r="J47" s="69"/>
      <c r="K47" s="69"/>
      <c r="L47" s="64"/>
      <c r="M47" s="64"/>
    </row>
    <row r="48" spans="1:13" x14ac:dyDescent="0.25">
      <c r="A48" s="20" t="s">
        <v>51</v>
      </c>
      <c r="B48" s="75">
        <v>10320003.5</v>
      </c>
      <c r="C48" s="75">
        <v>18815500</v>
      </c>
      <c r="D48" s="37"/>
      <c r="E48" s="73"/>
      <c r="F48" s="73"/>
      <c r="G48" s="73"/>
      <c r="H48" s="69"/>
      <c r="I48" s="69"/>
      <c r="J48" s="69"/>
      <c r="K48" s="69"/>
      <c r="L48" s="64"/>
      <c r="M48" s="64"/>
    </row>
    <row r="49" spans="1:13" ht="17.25" customHeight="1" x14ac:dyDescent="0.25">
      <c r="A49" s="20" t="s">
        <v>52</v>
      </c>
      <c r="B49" s="75">
        <v>515631119.82999998</v>
      </c>
      <c r="C49" s="75">
        <v>819788222.17999995</v>
      </c>
      <c r="D49" s="37"/>
      <c r="E49" s="73"/>
      <c r="F49" s="73"/>
      <c r="G49" s="73"/>
      <c r="H49" s="69"/>
      <c r="I49" s="69"/>
      <c r="J49" s="69"/>
      <c r="K49" s="69"/>
      <c r="L49" s="64"/>
      <c r="M49" s="64"/>
    </row>
    <row r="50" spans="1:13" x14ac:dyDescent="0.25">
      <c r="A50" s="20" t="s">
        <v>53</v>
      </c>
      <c r="B50" s="75">
        <v>3230324398.3099999</v>
      </c>
      <c r="C50" s="75">
        <v>6831996040.9399996</v>
      </c>
      <c r="D50" s="37"/>
      <c r="E50" s="73"/>
      <c r="F50" s="73"/>
      <c r="G50" s="73"/>
      <c r="H50" s="69"/>
      <c r="I50" s="69"/>
      <c r="J50" s="69"/>
      <c r="K50" s="69"/>
      <c r="L50" s="64"/>
      <c r="M50" s="64"/>
    </row>
    <row r="51" spans="1:13" x14ac:dyDescent="0.25">
      <c r="A51" s="20" t="s">
        <v>54</v>
      </c>
      <c r="B51" s="75">
        <v>1536195462.6600001</v>
      </c>
      <c r="C51" s="75">
        <v>3850202800</v>
      </c>
      <c r="D51" s="37"/>
      <c r="E51" s="73"/>
      <c r="F51" s="73"/>
      <c r="G51" s="73"/>
      <c r="H51" s="69"/>
      <c r="I51" s="69"/>
      <c r="J51" s="69"/>
      <c r="K51" s="69"/>
      <c r="L51" s="64"/>
      <c r="M51" s="64"/>
    </row>
    <row r="52" spans="1:13" x14ac:dyDescent="0.25">
      <c r="A52" s="20" t="s">
        <v>55</v>
      </c>
      <c r="B52" s="75">
        <v>1708991257</v>
      </c>
      <c r="C52" s="75">
        <v>4395897674.21</v>
      </c>
      <c r="D52" s="37"/>
      <c r="E52" s="73"/>
      <c r="F52" s="73"/>
      <c r="G52" s="73"/>
      <c r="H52" s="69"/>
      <c r="I52" s="69"/>
      <c r="J52" s="69"/>
      <c r="K52" s="69"/>
      <c r="L52" s="64"/>
      <c r="M52" s="64"/>
    </row>
    <row r="53" spans="1:13" x14ac:dyDescent="0.25">
      <c r="A53" s="20" t="s">
        <v>56</v>
      </c>
      <c r="B53" s="75">
        <v>7014284.3899999997</v>
      </c>
      <c r="C53" s="75">
        <v>14900500</v>
      </c>
      <c r="D53" s="37"/>
      <c r="E53" s="73"/>
      <c r="F53" s="73"/>
      <c r="G53" s="73"/>
      <c r="H53" s="69"/>
      <c r="I53" s="69"/>
      <c r="J53" s="69"/>
      <c r="K53" s="69"/>
      <c r="L53" s="64"/>
      <c r="M53" s="64"/>
    </row>
    <row r="54" spans="1:13" x14ac:dyDescent="0.25">
      <c r="A54" s="20" t="s">
        <v>57</v>
      </c>
      <c r="B54" s="75">
        <v>5672238754.8900003</v>
      </c>
      <c r="C54" s="75">
        <v>8269178984.1599998</v>
      </c>
      <c r="D54" s="37"/>
      <c r="E54" s="73"/>
      <c r="F54" s="73"/>
      <c r="G54" s="73"/>
      <c r="H54" s="69"/>
      <c r="I54" s="69"/>
      <c r="J54" s="69"/>
      <c r="K54" s="69"/>
      <c r="L54" s="64"/>
      <c r="M54" s="64"/>
    </row>
    <row r="55" spans="1:13" x14ac:dyDescent="0.25">
      <c r="A55" s="20" t="s">
        <v>58</v>
      </c>
      <c r="B55" s="75">
        <v>713011151.61000001</v>
      </c>
      <c r="C55" s="75">
        <v>1140474992.54</v>
      </c>
      <c r="D55" s="37"/>
      <c r="E55" s="73"/>
      <c r="F55" s="73"/>
      <c r="G55" s="73"/>
      <c r="H55" s="69"/>
      <c r="I55" s="69"/>
      <c r="J55" s="69"/>
      <c r="K55" s="69"/>
      <c r="L55" s="64"/>
      <c r="M55" s="64"/>
    </row>
    <row r="56" spans="1:13" x14ac:dyDescent="0.25">
      <c r="A56" s="20" t="s">
        <v>59</v>
      </c>
      <c r="B56" s="75">
        <v>1758626839.98</v>
      </c>
      <c r="C56" s="75">
        <v>3088130326.6199999</v>
      </c>
      <c r="D56" s="37"/>
      <c r="E56" s="73"/>
      <c r="F56" s="73"/>
      <c r="G56" s="73"/>
      <c r="H56" s="69"/>
      <c r="I56" s="69"/>
      <c r="J56" s="69"/>
      <c r="K56" s="69"/>
      <c r="L56" s="64"/>
      <c r="M56" s="64"/>
    </row>
    <row r="57" spans="1:13" x14ac:dyDescent="0.25">
      <c r="A57" s="20" t="s">
        <v>60</v>
      </c>
      <c r="B57" s="75">
        <v>10108833098.66</v>
      </c>
      <c r="C57" s="75">
        <v>14027726400</v>
      </c>
      <c r="D57" s="37"/>
      <c r="E57" s="73"/>
      <c r="F57" s="73"/>
      <c r="G57" s="73"/>
      <c r="H57" s="69"/>
      <c r="I57" s="69"/>
      <c r="J57" s="69"/>
      <c r="K57" s="69"/>
      <c r="L57" s="64"/>
      <c r="M57" s="64"/>
    </row>
    <row r="58" spans="1:13" x14ac:dyDescent="0.25">
      <c r="A58" s="20" t="s">
        <v>61</v>
      </c>
      <c r="B58" s="75">
        <v>155132555.28</v>
      </c>
      <c r="C58" s="75">
        <v>498396355</v>
      </c>
      <c r="D58" s="37"/>
      <c r="E58" s="73"/>
      <c r="F58" s="73"/>
      <c r="G58" s="73"/>
      <c r="H58" s="69"/>
      <c r="I58" s="69"/>
      <c r="J58" s="69"/>
      <c r="K58" s="69"/>
      <c r="L58" s="64"/>
      <c r="M58" s="64"/>
    </row>
    <row r="59" spans="1:13" x14ac:dyDescent="0.25">
      <c r="A59" s="20" t="s">
        <v>62</v>
      </c>
      <c r="B59" s="75">
        <v>68983910</v>
      </c>
      <c r="C59" s="75">
        <v>93716650</v>
      </c>
      <c r="D59" s="37"/>
      <c r="E59" s="73"/>
      <c r="F59" s="73"/>
      <c r="G59" s="73"/>
      <c r="H59" s="69"/>
      <c r="I59" s="69"/>
      <c r="J59" s="69"/>
      <c r="K59" s="69"/>
      <c r="L59" s="64"/>
      <c r="M59" s="64"/>
    </row>
    <row r="60" spans="1:13" x14ac:dyDescent="0.25">
      <c r="A60" s="20" t="s">
        <v>63</v>
      </c>
      <c r="B60" s="75">
        <v>713123515.42999995</v>
      </c>
      <c r="C60" s="75">
        <v>1244677200</v>
      </c>
      <c r="D60" s="37"/>
      <c r="E60" s="73"/>
      <c r="F60" s="73"/>
      <c r="G60" s="73"/>
      <c r="H60" s="69"/>
      <c r="I60" s="69"/>
      <c r="J60" s="69"/>
      <c r="K60" s="69"/>
      <c r="L60" s="64"/>
      <c r="M60" s="64"/>
    </row>
    <row r="61" spans="1:13" ht="33" customHeight="1" x14ac:dyDescent="0.25">
      <c r="A61" s="20" t="s">
        <v>64</v>
      </c>
      <c r="B61" s="75">
        <v>1050626296.8200001</v>
      </c>
      <c r="C61" s="75">
        <v>1492123457</v>
      </c>
      <c r="D61" s="37"/>
      <c r="E61" s="73"/>
      <c r="F61" s="73"/>
      <c r="G61" s="73"/>
      <c r="H61" s="69"/>
      <c r="I61" s="69"/>
      <c r="J61" s="69"/>
      <c r="K61" s="69"/>
      <c r="L61" s="64"/>
      <c r="M61" s="64"/>
    </row>
    <row r="62" spans="1:13" s="15" customFormat="1" x14ac:dyDescent="0.25">
      <c r="A62" s="7" t="s">
        <v>65</v>
      </c>
      <c r="B62" s="40">
        <f>SUM(B47:B50,B52:B61)</f>
        <v>26717917898.700001</v>
      </c>
      <c r="C62" s="40">
        <f>SUM(C47:C50,C52:C61)</f>
        <v>43716425760.400002</v>
      </c>
      <c r="D62" s="37"/>
      <c r="E62" s="12"/>
      <c r="F62" s="62"/>
      <c r="G62" s="27"/>
      <c r="H62" s="27"/>
      <c r="I62" s="27"/>
      <c r="J62" s="13"/>
      <c r="K62" s="13"/>
      <c r="L62" s="19"/>
      <c r="M62" s="19"/>
    </row>
    <row r="63" spans="1:13" s="23" customFormat="1" ht="31.5" x14ac:dyDescent="0.25">
      <c r="A63" s="7" t="s">
        <v>47</v>
      </c>
      <c r="B63" s="40">
        <f>B5+B30-B62</f>
        <v>4812148784.6000004</v>
      </c>
      <c r="C63" s="40">
        <f>C5+C30-C62</f>
        <v>705526844.70000005</v>
      </c>
      <c r="D63" s="37"/>
      <c r="E63" s="12"/>
      <c r="F63" s="62"/>
      <c r="G63" s="21"/>
      <c r="H63" s="21"/>
      <c r="I63" s="21"/>
      <c r="J63" s="21"/>
      <c r="K63" s="25"/>
      <c r="L63" s="25"/>
      <c r="M63" s="25"/>
    </row>
    <row r="64" spans="1:13" s="23" customFormat="1" ht="31.5" customHeight="1" x14ac:dyDescent="0.25">
      <c r="A64" s="58" t="s">
        <v>29</v>
      </c>
      <c r="B64" s="40">
        <f>B65+B66+B67+B68+B74</f>
        <v>-4812148784.6000004</v>
      </c>
      <c r="C64" s="40">
        <f>C65+C66+C67+C68+C74</f>
        <v>-705526844.70000005</v>
      </c>
      <c r="D64" s="37"/>
      <c r="E64" s="21"/>
      <c r="F64" s="21"/>
      <c r="G64" s="21"/>
      <c r="H64" s="21"/>
      <c r="I64" s="25"/>
      <c r="J64" s="25"/>
      <c r="K64" s="25"/>
      <c r="L64" s="25"/>
      <c r="M64" s="25"/>
    </row>
    <row r="65" spans="1:13" ht="48" customHeight="1" x14ac:dyDescent="0.25">
      <c r="A65" s="60" t="s">
        <v>86</v>
      </c>
      <c r="B65" s="75">
        <v>-1550000000</v>
      </c>
      <c r="C65" s="75">
        <v>450000000</v>
      </c>
      <c r="D65" s="37"/>
      <c r="E65" s="19"/>
      <c r="F65" s="64"/>
      <c r="G65" s="64"/>
      <c r="H65" s="64"/>
      <c r="I65" s="64"/>
      <c r="J65" s="64"/>
      <c r="K65" s="64"/>
      <c r="L65" s="64"/>
      <c r="M65" s="64"/>
    </row>
    <row r="66" spans="1:13" ht="30.75" customHeight="1" x14ac:dyDescent="0.25">
      <c r="A66" s="60" t="s">
        <v>87</v>
      </c>
      <c r="B66" s="75">
        <v>-3120000000</v>
      </c>
      <c r="C66" s="75">
        <v>1477673800</v>
      </c>
      <c r="D66" s="37"/>
      <c r="E66" s="19"/>
      <c r="F66" s="64"/>
      <c r="G66" s="64"/>
      <c r="H66" s="64"/>
      <c r="I66" s="64"/>
      <c r="J66" s="64"/>
      <c r="K66" s="64"/>
      <c r="L66" s="64"/>
      <c r="M66" s="64"/>
    </row>
    <row r="67" spans="1:13" ht="31.5" x14ac:dyDescent="0.25">
      <c r="A67" s="60" t="s">
        <v>88</v>
      </c>
      <c r="B67" s="75">
        <v>-1800125500</v>
      </c>
      <c r="C67" s="75">
        <v>-2800125500</v>
      </c>
      <c r="D67" s="37"/>
      <c r="E67" s="19"/>
      <c r="F67" s="64"/>
      <c r="G67" s="64"/>
      <c r="H67" s="64"/>
      <c r="I67" s="64"/>
      <c r="J67" s="64"/>
      <c r="K67" s="64"/>
      <c r="L67" s="64"/>
      <c r="M67" s="64"/>
    </row>
    <row r="68" spans="1:13" ht="31.5" x14ac:dyDescent="0.25">
      <c r="A68" s="60" t="s">
        <v>89</v>
      </c>
      <c r="B68" s="75">
        <v>1798534735.55</v>
      </c>
      <c r="C68" s="75">
        <v>7006000</v>
      </c>
      <c r="D68" s="37"/>
      <c r="E68" s="19"/>
      <c r="F68" s="64"/>
      <c r="G68" s="64"/>
      <c r="H68" s="64"/>
      <c r="I68" s="64"/>
      <c r="J68" s="64"/>
      <c r="K68" s="64"/>
      <c r="L68" s="64"/>
      <c r="M68" s="64"/>
    </row>
    <row r="69" spans="1:13" ht="31.5" x14ac:dyDescent="0.25">
      <c r="A69" s="59" t="s">
        <v>34</v>
      </c>
      <c r="B69" s="75">
        <v>1844000</v>
      </c>
      <c r="C69" s="75">
        <v>59730000</v>
      </c>
      <c r="D69" s="37"/>
      <c r="E69" s="19"/>
      <c r="F69" s="64"/>
      <c r="G69" s="64"/>
      <c r="H69" s="64"/>
      <c r="I69" s="64"/>
      <c r="J69" s="64"/>
      <c r="K69" s="64"/>
      <c r="L69" s="64"/>
      <c r="M69" s="64"/>
    </row>
    <row r="70" spans="1:13" ht="31.5" x14ac:dyDescent="0.25">
      <c r="A70" s="18" t="s">
        <v>44</v>
      </c>
      <c r="B70" s="75">
        <v>0</v>
      </c>
      <c r="C70" s="75">
        <v>-52724000</v>
      </c>
      <c r="D70" s="37"/>
      <c r="E70" s="19"/>
      <c r="F70" s="64"/>
      <c r="G70" s="64"/>
      <c r="H70" s="64"/>
      <c r="I70" s="64"/>
      <c r="J70" s="64"/>
      <c r="K70" s="64"/>
      <c r="L70" s="64"/>
      <c r="M70" s="64"/>
    </row>
    <row r="71" spans="1:13" hidden="1" x14ac:dyDescent="0.25">
      <c r="A71" s="18" t="s">
        <v>41</v>
      </c>
      <c r="B71" s="41"/>
      <c r="C71" s="41"/>
      <c r="D71" s="37"/>
      <c r="E71" s="19"/>
      <c r="F71" s="64"/>
      <c r="G71" s="64"/>
      <c r="H71" s="64"/>
      <c r="I71" s="64"/>
      <c r="J71" s="64"/>
      <c r="K71" s="64"/>
      <c r="L71" s="64"/>
      <c r="M71" s="64"/>
    </row>
    <row r="72" spans="1:13" ht="31.5" x14ac:dyDescent="0.25">
      <c r="A72" s="18" t="s">
        <v>46</v>
      </c>
      <c r="B72" s="75">
        <v>95065882</v>
      </c>
      <c r="C72" s="75">
        <v>0</v>
      </c>
      <c r="D72" s="37"/>
      <c r="E72" s="19"/>
      <c r="F72" s="64"/>
      <c r="G72" s="64"/>
      <c r="H72" s="64"/>
      <c r="I72" s="64"/>
      <c r="J72" s="64"/>
      <c r="K72" s="64"/>
      <c r="L72" s="64"/>
      <c r="M72" s="64"/>
    </row>
    <row r="73" spans="1:13" ht="31.5" x14ac:dyDescent="0.25">
      <c r="A73" s="18" t="s">
        <v>45</v>
      </c>
      <c r="B73" s="75">
        <v>1701624853.55</v>
      </c>
      <c r="C73" s="75">
        <v>0</v>
      </c>
      <c r="D73" s="37"/>
      <c r="E73" s="19"/>
      <c r="F73" s="64"/>
      <c r="G73" s="64"/>
      <c r="H73" s="64"/>
      <c r="I73" s="64"/>
      <c r="J73" s="64"/>
      <c r="K73" s="64"/>
      <c r="L73" s="64"/>
      <c r="M73" s="64"/>
    </row>
    <row r="74" spans="1:13" ht="34.5" customHeight="1" x14ac:dyDescent="0.25">
      <c r="A74" s="61" t="s">
        <v>90</v>
      </c>
      <c r="B74" s="75">
        <v>-140558020.15000001</v>
      </c>
      <c r="C74" s="75">
        <v>159918855.31999999</v>
      </c>
      <c r="D74" s="37"/>
      <c r="E74" s="19"/>
      <c r="F74" s="64"/>
      <c r="G74" s="64"/>
      <c r="H74" s="64"/>
      <c r="I74" s="64"/>
      <c r="J74" s="64"/>
      <c r="K74" s="64"/>
      <c r="L74" s="64"/>
      <c r="M74" s="64"/>
    </row>
    <row r="75" spans="1:13" x14ac:dyDescent="0.25">
      <c r="A75" s="29"/>
      <c r="B75" s="28">
        <f>B63+B64</f>
        <v>0</v>
      </c>
      <c r="C75" s="28">
        <f>C63+C64</f>
        <v>0</v>
      </c>
      <c r="E75" s="64"/>
      <c r="F75" s="64"/>
      <c r="G75" s="64"/>
      <c r="H75" s="64"/>
      <c r="I75" s="64"/>
      <c r="J75" s="64"/>
      <c r="K75" s="64"/>
      <c r="L75" s="64"/>
      <c r="M75" s="64"/>
    </row>
    <row r="76" spans="1:13" ht="10.5" customHeight="1" x14ac:dyDescent="0.25">
      <c r="A76" s="30"/>
      <c r="B76" s="38"/>
      <c r="C76" s="35"/>
      <c r="E76" s="64"/>
      <c r="F76" s="64"/>
      <c r="G76" s="64"/>
      <c r="H76" s="64"/>
      <c r="I76" s="64"/>
      <c r="J76" s="64"/>
      <c r="K76" s="64"/>
      <c r="L76" s="64"/>
      <c r="M76" s="64"/>
    </row>
    <row r="77" spans="1:13" x14ac:dyDescent="0.25">
      <c r="B77" s="39"/>
      <c r="C77" s="36"/>
      <c r="E77" s="64"/>
      <c r="F77" s="64"/>
      <c r="G77" s="64"/>
      <c r="H77" s="64"/>
      <c r="I77" s="64"/>
      <c r="J77" s="64"/>
      <c r="K77" s="64"/>
      <c r="L77" s="64"/>
      <c r="M77" s="64"/>
    </row>
    <row r="78" spans="1:13" x14ac:dyDescent="0.25">
      <c r="B78" s="39"/>
      <c r="C78" s="36"/>
      <c r="E78" s="64"/>
      <c r="F78" s="64"/>
      <c r="G78" s="64"/>
      <c r="H78" s="64"/>
      <c r="I78" s="64"/>
      <c r="J78" s="64"/>
      <c r="K78" s="64"/>
      <c r="L78" s="64"/>
      <c r="M78" s="64"/>
    </row>
    <row r="79" spans="1:13" ht="12.75" customHeight="1" x14ac:dyDescent="0.25">
      <c r="A79" s="30"/>
      <c r="B79" s="38"/>
      <c r="C79" s="35"/>
      <c r="E79" s="64"/>
      <c r="F79" s="64"/>
      <c r="G79" s="64"/>
      <c r="H79" s="64"/>
      <c r="I79" s="64"/>
      <c r="J79" s="64"/>
      <c r="K79" s="64"/>
      <c r="L79" s="64"/>
      <c r="M79" s="64"/>
    </row>
    <row r="80" spans="1:13" ht="11.25" customHeight="1" x14ac:dyDescent="0.25">
      <c r="B80" s="32"/>
      <c r="C80" s="32"/>
      <c r="E80" s="64"/>
      <c r="F80" s="64"/>
      <c r="G80" s="64"/>
      <c r="H80" s="64"/>
      <c r="I80" s="64"/>
      <c r="J80" s="64"/>
      <c r="K80" s="64"/>
      <c r="L80" s="64"/>
      <c r="M80" s="64"/>
    </row>
    <row r="81" spans="1:3" x14ac:dyDescent="0.25">
      <c r="B81" s="27"/>
      <c r="C81" s="27"/>
    </row>
    <row r="82" spans="1:3" x14ac:dyDescent="0.25">
      <c r="B82" s="28"/>
      <c r="C82" s="28"/>
    </row>
    <row r="85" spans="1:3" ht="11.25" customHeight="1" x14ac:dyDescent="0.25">
      <c r="A85" s="30"/>
      <c r="B85" s="38"/>
      <c r="C85" s="35"/>
    </row>
    <row r="86" spans="1:3" x14ac:dyDescent="0.25">
      <c r="A86" s="29"/>
      <c r="B86" s="28"/>
      <c r="C86" s="28"/>
    </row>
  </sheetData>
  <mergeCells count="1">
    <mergeCell ref="A1:C1"/>
  </mergeCells>
  <pageMargins left="0.62992125984251968" right="0.15748031496062992" top="0.59055118110236227" bottom="0.55118110236220474" header="0.15748031496062992" footer="0.15748031496062992"/>
  <pageSetup paperSize="9" fitToHeight="0" orientation="portrait" r:id="rId1"/>
  <headerFooter alignWithMargins="0"/>
  <rowBreaks count="2" manualBreakCount="2">
    <brk id="29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view="pageBreakPreview" zoomScaleSheetLayoutView="100" workbookViewId="0">
      <pane xSplit="1" ySplit="3" topLeftCell="B4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ColWidth="9.140625" defaultRowHeight="15.75" x14ac:dyDescent="0.25"/>
  <cols>
    <col min="1" max="1" width="64.42578125" style="31" customWidth="1"/>
    <col min="2" max="2" width="17.5703125" style="14" customWidth="1"/>
    <col min="3" max="3" width="14.140625" style="14" customWidth="1"/>
    <col min="4" max="4" width="13.85546875" style="3" bestFit="1" customWidth="1"/>
    <col min="5" max="5" width="14.140625" style="3" bestFit="1" customWidth="1"/>
    <col min="6" max="6" width="24.7109375" style="3" customWidth="1"/>
    <col min="7" max="7" width="10.140625" style="3" customWidth="1"/>
    <col min="8" max="16384" width="9.140625" style="3"/>
  </cols>
  <sheetData>
    <row r="1" spans="1:13" s="1" customFormat="1" ht="36" customHeight="1" x14ac:dyDescent="0.25">
      <c r="A1" s="124" t="s">
        <v>82</v>
      </c>
      <c r="B1" s="124"/>
      <c r="C1" s="124"/>
    </row>
    <row r="2" spans="1:13" ht="13.5" customHeight="1" x14ac:dyDescent="0.25">
      <c r="A2" s="2"/>
      <c r="B2" s="33"/>
      <c r="C2" s="33" t="s">
        <v>48</v>
      </c>
    </row>
    <row r="3" spans="1:13" s="6" customFormat="1" ht="48.75" customHeight="1" x14ac:dyDescent="0.2">
      <c r="A3" s="4" t="s">
        <v>0</v>
      </c>
      <c r="B3" s="34" t="s">
        <v>84</v>
      </c>
      <c r="C3" s="34" t="s">
        <v>67</v>
      </c>
      <c r="D3" s="5"/>
    </row>
    <row r="4" spans="1:13" s="11" customFormat="1" x14ac:dyDescent="0.2">
      <c r="A4" s="7" t="s">
        <v>39</v>
      </c>
      <c r="B4" s="8"/>
      <c r="C4" s="8"/>
      <c r="D4" s="9"/>
      <c r="E4" s="10"/>
    </row>
    <row r="5" spans="1:13" s="15" customFormat="1" x14ac:dyDescent="0.25">
      <c r="A5" s="7" t="s">
        <v>1</v>
      </c>
      <c r="B5" s="40">
        <f>B6+B9+B14+B17+B21+B24+B25+B26+B28+B29+B27</f>
        <v>17041649.600000001</v>
      </c>
      <c r="C5" s="40">
        <f t="shared" ref="C5" si="0">C6+C9+C14+C17+C21+C24+C25+C26+C28+C29+C27</f>
        <v>23538035.699999999</v>
      </c>
      <c r="D5" s="37"/>
      <c r="E5" s="12"/>
      <c r="F5" s="62"/>
      <c r="G5" s="13"/>
      <c r="H5" s="13"/>
      <c r="I5" s="13"/>
      <c r="J5" s="13"/>
      <c r="K5" s="13"/>
      <c r="L5" s="13"/>
      <c r="M5" s="19"/>
    </row>
    <row r="6" spans="1:13" x14ac:dyDescent="0.25">
      <c r="A6" s="16" t="s">
        <v>2</v>
      </c>
      <c r="B6" s="41">
        <f>B7+B8</f>
        <v>10633392.300000001</v>
      </c>
      <c r="C6" s="41">
        <f>C7+C8</f>
        <v>14358900</v>
      </c>
      <c r="D6" s="37"/>
      <c r="E6" s="17"/>
      <c r="F6" s="63"/>
      <c r="G6" s="64"/>
      <c r="H6" s="64"/>
      <c r="I6" s="64"/>
      <c r="J6" s="64"/>
      <c r="K6" s="64"/>
      <c r="L6" s="64"/>
      <c r="M6" s="64"/>
    </row>
    <row r="7" spans="1:13" s="54" customFormat="1" x14ac:dyDescent="0.25">
      <c r="A7" s="56" t="s">
        <v>3</v>
      </c>
      <c r="B7" s="41">
        <v>5274494</v>
      </c>
      <c r="C7" s="41">
        <v>5913100</v>
      </c>
      <c r="D7" s="51"/>
      <c r="E7" s="52"/>
      <c r="F7" s="65"/>
      <c r="G7" s="52"/>
      <c r="H7" s="52"/>
      <c r="I7" s="52"/>
      <c r="J7" s="52"/>
      <c r="K7" s="52"/>
      <c r="L7" s="52"/>
      <c r="M7" s="52"/>
    </row>
    <row r="8" spans="1:13" x14ac:dyDescent="0.25">
      <c r="A8" s="18" t="s">
        <v>4</v>
      </c>
      <c r="B8" s="41">
        <v>5358898.3</v>
      </c>
      <c r="C8" s="41">
        <v>8445800</v>
      </c>
      <c r="D8" s="37"/>
      <c r="E8" s="19"/>
      <c r="F8" s="66"/>
      <c r="G8" s="64"/>
      <c r="H8" s="64"/>
      <c r="I8" s="64"/>
      <c r="J8" s="64"/>
      <c r="K8" s="64"/>
      <c r="L8" s="64"/>
      <c r="M8" s="64"/>
    </row>
    <row r="9" spans="1:13" ht="34.5" customHeight="1" x14ac:dyDescent="0.25">
      <c r="A9" s="16" t="s">
        <v>5</v>
      </c>
      <c r="B9" s="41">
        <f>B10</f>
        <v>1525723.4</v>
      </c>
      <c r="C9" s="41">
        <f>C10</f>
        <v>2290166</v>
      </c>
      <c r="D9" s="37"/>
      <c r="E9" s="19"/>
      <c r="F9" s="63"/>
      <c r="G9" s="64"/>
      <c r="H9" s="64"/>
      <c r="I9" s="64"/>
      <c r="J9" s="64"/>
      <c r="K9" s="64"/>
      <c r="L9" s="64"/>
      <c r="M9" s="64"/>
    </row>
    <row r="10" spans="1:13" x14ac:dyDescent="0.25">
      <c r="A10" s="18" t="s">
        <v>6</v>
      </c>
      <c r="B10" s="41">
        <f>B11+B12</f>
        <v>1525723.4</v>
      </c>
      <c r="C10" s="41">
        <f>C11+C12</f>
        <v>2290166</v>
      </c>
      <c r="D10" s="37"/>
      <c r="E10" s="19"/>
      <c r="F10" s="63"/>
      <c r="G10" s="64"/>
      <c r="H10" s="64"/>
      <c r="I10" s="64"/>
      <c r="J10" s="64"/>
      <c r="K10" s="64"/>
      <c r="L10" s="64"/>
      <c r="M10" s="64"/>
    </row>
    <row r="11" spans="1:13" x14ac:dyDescent="0.25">
      <c r="A11" s="18" t="s">
        <v>43</v>
      </c>
      <c r="B11" s="41">
        <v>265209.09999999998</v>
      </c>
      <c r="C11" s="41">
        <v>442408</v>
      </c>
      <c r="D11" s="37"/>
      <c r="E11" s="19"/>
      <c r="F11" s="66"/>
      <c r="G11" s="64"/>
      <c r="H11" s="64"/>
      <c r="I11" s="64"/>
      <c r="J11" s="64"/>
      <c r="K11" s="64"/>
      <c r="L11" s="64"/>
      <c r="M11" s="64"/>
    </row>
    <row r="12" spans="1:13" ht="32.25" customHeight="1" x14ac:dyDescent="0.25">
      <c r="A12" s="18" t="s">
        <v>71</v>
      </c>
      <c r="B12" s="41">
        <v>1260514.3</v>
      </c>
      <c r="C12" s="41">
        <v>1847758</v>
      </c>
      <c r="D12" s="37"/>
      <c r="E12" s="19"/>
      <c r="F12" s="63"/>
      <c r="G12" s="64"/>
      <c r="H12" s="64"/>
      <c r="I12" s="64"/>
      <c r="J12" s="64"/>
      <c r="K12" s="64"/>
      <c r="L12" s="64"/>
      <c r="M12" s="64"/>
    </row>
    <row r="13" spans="1:13" ht="31.5" hidden="1" x14ac:dyDescent="0.25">
      <c r="A13" s="18" t="s">
        <v>68</v>
      </c>
      <c r="B13" s="41">
        <f>'по отчету'!B13/1000</f>
        <v>0</v>
      </c>
      <c r="C13" s="41">
        <f>'по отчету'!C13/1000</f>
        <v>-0.4</v>
      </c>
      <c r="D13" s="37"/>
      <c r="E13" s="19"/>
      <c r="F13" s="67"/>
      <c r="G13" s="64"/>
      <c r="H13" s="64"/>
      <c r="I13" s="64"/>
      <c r="J13" s="64"/>
      <c r="K13" s="64"/>
      <c r="L13" s="64"/>
      <c r="M13" s="64"/>
    </row>
    <row r="14" spans="1:13" x14ac:dyDescent="0.25">
      <c r="A14" s="16" t="s">
        <v>7</v>
      </c>
      <c r="B14" s="41">
        <f>'по отчету'!B14/1000</f>
        <v>1237257.3</v>
      </c>
      <c r="C14" s="41">
        <f>C15</f>
        <v>1592858</v>
      </c>
      <c r="D14" s="37"/>
      <c r="E14" s="19"/>
      <c r="F14" s="63"/>
      <c r="G14" s="64"/>
      <c r="H14" s="64"/>
      <c r="I14" s="64"/>
      <c r="J14" s="64"/>
      <c r="K14" s="64"/>
      <c r="L14" s="64"/>
      <c r="M14" s="64"/>
    </row>
    <row r="15" spans="1:13" ht="31.5" x14ac:dyDescent="0.25">
      <c r="A15" s="18" t="s">
        <v>36</v>
      </c>
      <c r="B15" s="41">
        <v>1237257.3</v>
      </c>
      <c r="C15" s="41">
        <v>1592858</v>
      </c>
      <c r="D15" s="37"/>
      <c r="E15" s="19"/>
      <c r="F15" s="66"/>
      <c r="G15" s="64"/>
      <c r="H15" s="64"/>
      <c r="I15" s="64"/>
      <c r="J15" s="64"/>
      <c r="K15" s="64"/>
      <c r="L15" s="64"/>
      <c r="M15" s="64"/>
    </row>
    <row r="16" spans="1:13" hidden="1" x14ac:dyDescent="0.25">
      <c r="A16" s="18" t="s">
        <v>8</v>
      </c>
      <c r="B16" s="41">
        <f>'по отчету'!B16/1000</f>
        <v>0</v>
      </c>
      <c r="C16" s="41">
        <f>'по отчету'!C16/1000</f>
        <v>0</v>
      </c>
      <c r="D16" s="37"/>
      <c r="E16" s="19"/>
      <c r="F16" s="63"/>
      <c r="G16" s="64"/>
      <c r="H16" s="64"/>
      <c r="I16" s="64"/>
      <c r="J16" s="64"/>
      <c r="K16" s="64"/>
      <c r="L16" s="64"/>
      <c r="M16" s="64"/>
    </row>
    <row r="17" spans="1:13" x14ac:dyDescent="0.25">
      <c r="A17" s="16" t="s">
        <v>9</v>
      </c>
      <c r="B17" s="41">
        <f>B18+B19+B20</f>
        <v>2050508</v>
      </c>
      <c r="C17" s="41">
        <f>C18+C19+C20</f>
        <v>3040130</v>
      </c>
      <c r="D17" s="37"/>
      <c r="E17" s="19"/>
      <c r="F17" s="63"/>
      <c r="G17" s="64"/>
      <c r="H17" s="64"/>
      <c r="I17" s="64"/>
      <c r="J17" s="64"/>
      <c r="K17" s="64"/>
      <c r="L17" s="64"/>
      <c r="M17" s="64"/>
    </row>
    <row r="18" spans="1:13" x14ac:dyDescent="0.25">
      <c r="A18" s="18" t="s">
        <v>10</v>
      </c>
      <c r="B18" s="41">
        <v>1738248.3</v>
      </c>
      <c r="C18" s="41">
        <v>2330130</v>
      </c>
      <c r="D18" s="37"/>
      <c r="E18" s="19"/>
      <c r="F18" s="66"/>
      <c r="G18" s="64"/>
      <c r="H18" s="64"/>
      <c r="I18" s="64"/>
      <c r="J18" s="64"/>
      <c r="K18" s="64"/>
      <c r="L18" s="64"/>
      <c r="M18" s="64"/>
    </row>
    <row r="19" spans="1:13" x14ac:dyDescent="0.25">
      <c r="A19" s="18" t="s">
        <v>11</v>
      </c>
      <c r="B19" s="41">
        <v>311374.7</v>
      </c>
      <c r="C19" s="41">
        <v>708500</v>
      </c>
      <c r="D19" s="37"/>
      <c r="E19" s="19"/>
      <c r="F19" s="66"/>
      <c r="G19" s="64"/>
      <c r="H19" s="64"/>
      <c r="I19" s="64"/>
      <c r="J19" s="64"/>
      <c r="K19" s="64"/>
      <c r="L19" s="64"/>
      <c r="M19" s="64"/>
    </row>
    <row r="20" spans="1:13" x14ac:dyDescent="0.25">
      <c r="A20" s="18" t="s">
        <v>12</v>
      </c>
      <c r="B20" s="41">
        <v>885</v>
      </c>
      <c r="C20" s="41">
        <v>1500</v>
      </c>
      <c r="D20" s="37"/>
      <c r="E20" s="19"/>
      <c r="F20" s="66"/>
      <c r="G20" s="64"/>
      <c r="H20" s="64"/>
      <c r="I20" s="64"/>
      <c r="J20" s="64"/>
      <c r="K20" s="64"/>
      <c r="L20" s="64"/>
      <c r="M20" s="64"/>
    </row>
    <row r="21" spans="1:13" ht="31.5" x14ac:dyDescent="0.25">
      <c r="A21" s="16" t="s">
        <v>13</v>
      </c>
      <c r="B21" s="41">
        <f>B22+B23</f>
        <v>425079.6</v>
      </c>
      <c r="C21" s="41">
        <f>C22+C23</f>
        <v>634456</v>
      </c>
      <c r="D21" s="37"/>
      <c r="E21" s="19"/>
      <c r="F21" s="63"/>
      <c r="G21" s="64"/>
      <c r="H21" s="64"/>
      <c r="I21" s="64"/>
      <c r="J21" s="64"/>
      <c r="K21" s="64"/>
      <c r="L21" s="64"/>
      <c r="M21" s="64"/>
    </row>
    <row r="22" spans="1:13" x14ac:dyDescent="0.25">
      <c r="A22" s="18" t="s">
        <v>14</v>
      </c>
      <c r="B22" s="41">
        <v>402131.1</v>
      </c>
      <c r="C22" s="41">
        <v>589536</v>
      </c>
      <c r="D22" s="37"/>
      <c r="E22" s="19"/>
      <c r="F22" s="66"/>
      <c r="G22" s="64"/>
      <c r="H22" s="64"/>
      <c r="I22" s="64"/>
      <c r="J22" s="64"/>
      <c r="K22" s="64"/>
      <c r="L22" s="64"/>
      <c r="M22" s="64"/>
    </row>
    <row r="23" spans="1:13" ht="31.5" x14ac:dyDescent="0.25">
      <c r="A23" s="18" t="s">
        <v>15</v>
      </c>
      <c r="B23" s="41">
        <v>22948.5</v>
      </c>
      <c r="C23" s="41">
        <v>44920</v>
      </c>
      <c r="D23" s="37"/>
      <c r="E23" s="19"/>
      <c r="F23" s="66"/>
      <c r="G23" s="64"/>
      <c r="H23" s="64"/>
      <c r="I23" s="64"/>
      <c r="J23" s="64"/>
      <c r="K23" s="64"/>
      <c r="L23" s="64"/>
      <c r="M23" s="64"/>
    </row>
    <row r="24" spans="1:13" s="15" customFormat="1" x14ac:dyDescent="0.25">
      <c r="A24" s="20" t="s">
        <v>79</v>
      </c>
      <c r="B24" s="41">
        <v>74958.8</v>
      </c>
      <c r="C24" s="41">
        <v>122100</v>
      </c>
      <c r="D24" s="37"/>
      <c r="E24" s="19"/>
      <c r="F24" s="66"/>
      <c r="G24" s="19"/>
      <c r="H24" s="19"/>
      <c r="I24" s="19"/>
      <c r="J24" s="19"/>
      <c r="K24" s="19"/>
      <c r="L24" s="19"/>
      <c r="M24" s="19"/>
    </row>
    <row r="25" spans="1:13" ht="47.25" x14ac:dyDescent="0.25">
      <c r="A25" s="16" t="s">
        <v>17</v>
      </c>
      <c r="B25" s="41">
        <v>99504.6</v>
      </c>
      <c r="C25" s="41">
        <v>212161</v>
      </c>
      <c r="D25" s="37"/>
      <c r="E25" s="19"/>
      <c r="F25" s="66"/>
      <c r="G25" s="64"/>
      <c r="H25" s="64"/>
      <c r="I25" s="64"/>
      <c r="J25" s="64"/>
      <c r="K25" s="64"/>
      <c r="L25" s="64"/>
      <c r="M25" s="64"/>
    </row>
    <row r="26" spans="1:13" ht="18" customHeight="1" x14ac:dyDescent="0.25">
      <c r="A26" s="16" t="s">
        <v>18</v>
      </c>
      <c r="B26" s="41">
        <v>671221</v>
      </c>
      <c r="C26" s="41">
        <v>841598</v>
      </c>
      <c r="D26" s="37"/>
      <c r="E26" s="19"/>
      <c r="F26" s="66"/>
      <c r="G26" s="64"/>
      <c r="H26" s="64"/>
      <c r="I26" s="64"/>
      <c r="J26" s="64"/>
      <c r="K26" s="64"/>
      <c r="L26" s="64"/>
      <c r="M26" s="64"/>
    </row>
    <row r="27" spans="1:13" s="15" customFormat="1" ht="63" x14ac:dyDescent="0.25">
      <c r="A27" s="20" t="s">
        <v>80</v>
      </c>
      <c r="B27" s="41">
        <f>'по отчету'!B29/1000+136711.4</f>
        <v>158242.79999999999</v>
      </c>
      <c r="C27" s="41">
        <v>200466.7</v>
      </c>
      <c r="D27" s="37"/>
      <c r="E27" s="68"/>
      <c r="F27" s="66"/>
      <c r="G27" s="19"/>
      <c r="H27" s="19"/>
      <c r="I27" s="19"/>
      <c r="J27" s="19"/>
      <c r="K27" s="19"/>
      <c r="L27" s="19"/>
      <c r="M27" s="19"/>
    </row>
    <row r="28" spans="1:13" x14ac:dyDescent="0.25">
      <c r="A28" s="16" t="s">
        <v>19</v>
      </c>
      <c r="B28" s="41">
        <v>585</v>
      </c>
      <c r="C28" s="41">
        <v>1200</v>
      </c>
      <c r="D28" s="37"/>
      <c r="E28" s="19"/>
      <c r="F28" s="66"/>
      <c r="G28" s="64"/>
      <c r="H28" s="64"/>
      <c r="I28" s="64"/>
      <c r="J28" s="64"/>
      <c r="K28" s="64"/>
      <c r="L28" s="64"/>
      <c r="M28" s="64"/>
    </row>
    <row r="29" spans="1:13" ht="31.5" x14ac:dyDescent="0.25">
      <c r="A29" s="16" t="s">
        <v>81</v>
      </c>
      <c r="B29" s="41">
        <f>145209.3+19958.7+8.8</f>
        <v>165176.79999999999</v>
      </c>
      <c r="C29" s="41">
        <v>244000</v>
      </c>
      <c r="D29" s="37"/>
      <c r="E29" s="68"/>
      <c r="F29" s="66"/>
      <c r="G29" s="64"/>
      <c r="H29" s="64"/>
      <c r="I29" s="64"/>
      <c r="J29" s="64"/>
      <c r="K29" s="64"/>
      <c r="L29" s="64"/>
      <c r="M29" s="64"/>
    </row>
    <row r="30" spans="1:13" s="23" customFormat="1" x14ac:dyDescent="0.25">
      <c r="A30" s="7" t="s">
        <v>22</v>
      </c>
      <c r="B30" s="40">
        <f>B31+B39+B42+B43</f>
        <v>11749112.6</v>
      </c>
      <c r="C30" s="40">
        <f>C31+C39+C42+C43</f>
        <v>20883916.899999999</v>
      </c>
      <c r="D30" s="37"/>
      <c r="E30" s="12"/>
      <c r="F30" s="62"/>
      <c r="G30" s="21"/>
      <c r="H30" s="21"/>
      <c r="I30" s="21"/>
      <c r="J30" s="21"/>
      <c r="K30" s="21"/>
      <c r="L30" s="21"/>
      <c r="M30" s="25"/>
    </row>
    <row r="31" spans="1:13" ht="33" customHeight="1" x14ac:dyDescent="0.25">
      <c r="A31" s="16" t="s">
        <v>37</v>
      </c>
      <c r="B31" s="41">
        <f>B32+B36+B37+B38</f>
        <v>11188536.1</v>
      </c>
      <c r="C31" s="41">
        <f>C32+C36+C37+C38</f>
        <v>20089875.100000001</v>
      </c>
      <c r="D31" s="37"/>
      <c r="E31" s="13"/>
      <c r="F31" s="63"/>
      <c r="G31" s="69"/>
      <c r="H31" s="69"/>
      <c r="I31" s="64"/>
      <c r="J31" s="64"/>
      <c r="K31" s="64"/>
      <c r="L31" s="64"/>
      <c r="M31" s="64"/>
    </row>
    <row r="32" spans="1:13" ht="31.5" x14ac:dyDescent="0.25">
      <c r="A32" s="16" t="s">
        <v>23</v>
      </c>
      <c r="B32" s="41">
        <f>B33+B34+B35</f>
        <v>8982151</v>
      </c>
      <c r="C32" s="41">
        <f>C33+C34+C35</f>
        <v>13084604.4</v>
      </c>
      <c r="D32" s="37"/>
      <c r="E32" s="19"/>
      <c r="F32" s="63"/>
      <c r="G32" s="64"/>
      <c r="H32" s="64"/>
      <c r="I32" s="64"/>
      <c r="J32" s="64"/>
      <c r="K32" s="64"/>
      <c r="L32" s="64"/>
      <c r="M32" s="64"/>
    </row>
    <row r="33" spans="1:13" x14ac:dyDescent="0.25">
      <c r="A33" s="18" t="s">
        <v>69</v>
      </c>
      <c r="B33" s="41">
        <v>5695028</v>
      </c>
      <c r="C33" s="41">
        <v>8542541.4000000004</v>
      </c>
      <c r="D33" s="37"/>
      <c r="E33" s="19"/>
      <c r="F33" s="66"/>
      <c r="G33" s="64"/>
      <c r="H33" s="64"/>
      <c r="I33" s="64"/>
      <c r="J33" s="64"/>
      <c r="K33" s="64"/>
      <c r="L33" s="64"/>
      <c r="M33" s="64"/>
    </row>
    <row r="34" spans="1:13" ht="31.5" x14ac:dyDescent="0.25">
      <c r="A34" s="18" t="s">
        <v>70</v>
      </c>
      <c r="B34" s="41">
        <v>777235</v>
      </c>
      <c r="C34" s="41">
        <v>777235</v>
      </c>
      <c r="D34" s="37"/>
      <c r="E34" s="19"/>
      <c r="F34" s="66"/>
      <c r="G34" s="64"/>
      <c r="H34" s="64"/>
      <c r="I34" s="64"/>
      <c r="J34" s="64"/>
      <c r="K34" s="64"/>
      <c r="L34" s="64"/>
      <c r="M34" s="64"/>
    </row>
    <row r="35" spans="1:13" ht="47.25" x14ac:dyDescent="0.25">
      <c r="A35" s="18" t="s">
        <v>66</v>
      </c>
      <c r="B35" s="41">
        <v>2509888</v>
      </c>
      <c r="C35" s="41">
        <v>3764828</v>
      </c>
      <c r="D35" s="37"/>
      <c r="E35" s="19"/>
      <c r="F35" s="66"/>
      <c r="G35" s="64"/>
      <c r="H35" s="64"/>
      <c r="I35" s="64"/>
      <c r="J35" s="64"/>
      <c r="K35" s="64"/>
      <c r="L35" s="64"/>
      <c r="M35" s="64"/>
    </row>
    <row r="36" spans="1:13" ht="31.5" x14ac:dyDescent="0.25">
      <c r="A36" s="18" t="s">
        <v>24</v>
      </c>
      <c r="B36" s="41">
        <v>461549.8</v>
      </c>
      <c r="C36" s="41">
        <v>4228319.5</v>
      </c>
      <c r="D36" s="37"/>
      <c r="E36" s="19"/>
      <c r="F36" s="66"/>
      <c r="G36" s="64"/>
      <c r="H36" s="64"/>
      <c r="I36" s="64"/>
      <c r="J36" s="64"/>
      <c r="K36" s="64"/>
      <c r="L36" s="64"/>
      <c r="M36" s="64"/>
    </row>
    <row r="37" spans="1:13" ht="31.5" x14ac:dyDescent="0.25">
      <c r="A37" s="18" t="s">
        <v>25</v>
      </c>
      <c r="B37" s="41">
        <v>1547393.5</v>
      </c>
      <c r="C37" s="41">
        <v>2326233.9</v>
      </c>
      <c r="D37" s="37"/>
      <c r="E37" s="19"/>
      <c r="F37" s="66"/>
      <c r="G37" s="64"/>
      <c r="H37" s="64"/>
      <c r="I37" s="64"/>
      <c r="J37" s="64"/>
      <c r="K37" s="64"/>
      <c r="L37" s="64"/>
      <c r="M37" s="64"/>
    </row>
    <row r="38" spans="1:13" x14ac:dyDescent="0.25">
      <c r="A38" s="18" t="s">
        <v>26</v>
      </c>
      <c r="B38" s="41">
        <v>197441.8</v>
      </c>
      <c r="C38" s="41">
        <v>450717.3</v>
      </c>
      <c r="D38" s="37"/>
      <c r="E38" s="19"/>
      <c r="F38" s="66"/>
      <c r="G38" s="64"/>
      <c r="H38" s="64"/>
      <c r="I38" s="64"/>
      <c r="J38" s="64"/>
      <c r="K38" s="64"/>
      <c r="L38" s="64"/>
      <c r="M38" s="64"/>
    </row>
    <row r="39" spans="1:13" ht="31.5" x14ac:dyDescent="0.25">
      <c r="A39" s="16" t="s">
        <v>28</v>
      </c>
      <c r="B39" s="41">
        <v>609781.1</v>
      </c>
      <c r="C39" s="41">
        <v>838819.7</v>
      </c>
      <c r="D39" s="37"/>
      <c r="E39" s="19"/>
      <c r="F39" s="66"/>
      <c r="G39" s="64"/>
      <c r="H39" s="64"/>
      <c r="I39" s="64"/>
      <c r="J39" s="64"/>
      <c r="K39" s="64"/>
      <c r="L39" s="64"/>
      <c r="M39" s="64"/>
    </row>
    <row r="40" spans="1:13" ht="31.5" hidden="1" x14ac:dyDescent="0.25">
      <c r="A40" s="16" t="s">
        <v>38</v>
      </c>
      <c r="B40" s="41">
        <v>0</v>
      </c>
      <c r="C40" s="41">
        <v>0</v>
      </c>
      <c r="D40" s="37"/>
      <c r="E40" s="19"/>
      <c r="F40" s="63"/>
      <c r="G40" s="64"/>
      <c r="H40" s="64"/>
      <c r="I40" s="64"/>
      <c r="J40" s="64"/>
      <c r="K40" s="64"/>
      <c r="L40" s="64"/>
      <c r="M40" s="64"/>
    </row>
    <row r="41" spans="1:13" hidden="1" x14ac:dyDescent="0.25">
      <c r="A41" s="16" t="s">
        <v>42</v>
      </c>
      <c r="B41" s="41">
        <v>0</v>
      </c>
      <c r="C41" s="41">
        <v>0</v>
      </c>
      <c r="D41" s="37"/>
      <c r="E41" s="19"/>
      <c r="F41" s="63"/>
      <c r="G41" s="64"/>
      <c r="H41" s="64"/>
      <c r="I41" s="64"/>
      <c r="J41" s="64"/>
      <c r="K41" s="64"/>
      <c r="L41" s="64"/>
      <c r="M41" s="64"/>
    </row>
    <row r="42" spans="1:13" x14ac:dyDescent="0.25">
      <c r="A42" s="16" t="s">
        <v>72</v>
      </c>
      <c r="B42" s="41">
        <v>4285</v>
      </c>
      <c r="C42" s="41">
        <v>8139.2</v>
      </c>
      <c r="D42" s="37"/>
      <c r="E42" s="19"/>
      <c r="F42" s="66"/>
      <c r="G42" s="64"/>
      <c r="H42" s="64"/>
      <c r="I42" s="64"/>
      <c r="J42" s="64"/>
      <c r="K42" s="64"/>
      <c r="L42" s="64"/>
      <c r="M42" s="64"/>
    </row>
    <row r="43" spans="1:13" s="26" customFormat="1" ht="63" x14ac:dyDescent="0.25">
      <c r="A43" s="20" t="s">
        <v>73</v>
      </c>
      <c r="B43" s="41">
        <v>-53489.599999999999</v>
      </c>
      <c r="C43" s="41">
        <v>-52917.1</v>
      </c>
      <c r="D43" s="37"/>
      <c r="E43" s="25"/>
      <c r="F43" s="66"/>
      <c r="G43" s="70"/>
      <c r="H43" s="70"/>
      <c r="I43" s="70"/>
      <c r="J43" s="70"/>
      <c r="K43" s="70"/>
      <c r="L43" s="70"/>
      <c r="M43" s="70"/>
    </row>
    <row r="44" spans="1:13" s="26" customFormat="1" ht="31.5" hidden="1" x14ac:dyDescent="0.25">
      <c r="A44" s="20" t="s">
        <v>21</v>
      </c>
      <c r="B44" s="41"/>
      <c r="C44" s="41"/>
      <c r="D44" s="37"/>
      <c r="E44" s="25"/>
      <c r="F44" s="63"/>
      <c r="G44" s="70"/>
      <c r="H44" s="70"/>
      <c r="I44" s="70"/>
      <c r="J44" s="70"/>
      <c r="K44" s="70"/>
      <c r="L44" s="70"/>
      <c r="M44" s="70"/>
    </row>
    <row r="45" spans="1:13" s="23" customFormat="1" x14ac:dyDescent="0.25">
      <c r="A45" s="7" t="s">
        <v>49</v>
      </c>
      <c r="B45" s="43">
        <f>B5+B30</f>
        <v>28790762.199999999</v>
      </c>
      <c r="C45" s="43">
        <f>C5+C30</f>
        <v>44421952.600000001</v>
      </c>
      <c r="D45" s="37"/>
      <c r="E45" s="12"/>
      <c r="F45" s="71"/>
      <c r="G45" s="21"/>
      <c r="H45" s="21"/>
      <c r="I45" s="21"/>
      <c r="J45" s="21"/>
      <c r="K45" s="21"/>
      <c r="L45" s="21"/>
      <c r="M45" s="25"/>
    </row>
    <row r="46" spans="1:13" s="23" customFormat="1" x14ac:dyDescent="0.25">
      <c r="A46" s="7" t="s">
        <v>40</v>
      </c>
      <c r="B46" s="44"/>
      <c r="C46" s="41"/>
      <c r="D46" s="37"/>
      <c r="E46" s="25"/>
      <c r="F46" s="72"/>
      <c r="G46" s="25"/>
      <c r="H46" s="25"/>
      <c r="I46" s="25"/>
      <c r="J46" s="25"/>
      <c r="K46" s="25"/>
      <c r="L46" s="25"/>
      <c r="M46" s="25"/>
    </row>
    <row r="47" spans="1:13" x14ac:dyDescent="0.25">
      <c r="A47" s="20" t="s">
        <v>50</v>
      </c>
      <c r="B47" s="41">
        <v>896995.1</v>
      </c>
      <c r="C47" s="41">
        <v>1783911.5</v>
      </c>
      <c r="D47" s="37"/>
      <c r="E47" s="73"/>
      <c r="F47" s="73"/>
      <c r="G47" s="73"/>
      <c r="H47" s="69"/>
      <c r="I47" s="69"/>
      <c r="J47" s="69"/>
      <c r="K47" s="69"/>
      <c r="L47" s="64"/>
      <c r="M47" s="64"/>
    </row>
    <row r="48" spans="1:13" x14ac:dyDescent="0.25">
      <c r="A48" s="20" t="s">
        <v>51</v>
      </c>
      <c r="B48" s="41">
        <v>9470</v>
      </c>
      <c r="C48" s="41">
        <v>18815.5</v>
      </c>
      <c r="D48" s="37"/>
      <c r="E48" s="73"/>
      <c r="F48" s="73"/>
      <c r="G48" s="73"/>
      <c r="H48" s="69"/>
      <c r="I48" s="69"/>
      <c r="J48" s="69"/>
      <c r="K48" s="69"/>
      <c r="L48" s="64"/>
      <c r="M48" s="64"/>
    </row>
    <row r="49" spans="1:13" ht="17.25" customHeight="1" x14ac:dyDescent="0.25">
      <c r="A49" s="20" t="s">
        <v>52</v>
      </c>
      <c r="B49" s="41">
        <v>461296.7</v>
      </c>
      <c r="C49" s="41">
        <v>824335.6</v>
      </c>
      <c r="D49" s="37"/>
      <c r="E49" s="73"/>
      <c r="F49" s="73"/>
      <c r="G49" s="73"/>
      <c r="H49" s="69"/>
      <c r="I49" s="69"/>
      <c r="J49" s="69"/>
      <c r="K49" s="69"/>
      <c r="L49" s="64"/>
      <c r="M49" s="64"/>
    </row>
    <row r="50" spans="1:13" x14ac:dyDescent="0.25">
      <c r="A50" s="20" t="s">
        <v>53</v>
      </c>
      <c r="B50" s="41">
        <v>2708222.5</v>
      </c>
      <c r="C50" s="41">
        <v>6829866</v>
      </c>
      <c r="D50" s="37"/>
      <c r="E50" s="73"/>
      <c r="F50" s="73"/>
      <c r="G50" s="73"/>
      <c r="H50" s="69"/>
      <c r="I50" s="69"/>
      <c r="J50" s="69"/>
      <c r="K50" s="69"/>
      <c r="L50" s="64"/>
      <c r="M50" s="64"/>
    </row>
    <row r="51" spans="1:13" x14ac:dyDescent="0.25">
      <c r="A51" s="20" t="s">
        <v>54</v>
      </c>
      <c r="B51" s="41">
        <v>1242387</v>
      </c>
      <c r="C51" s="41">
        <v>3850202.8</v>
      </c>
      <c r="D51" s="37"/>
      <c r="E51" s="73"/>
      <c r="F51" s="73"/>
      <c r="G51" s="73"/>
      <c r="H51" s="69"/>
      <c r="I51" s="69"/>
      <c r="J51" s="69"/>
      <c r="K51" s="69"/>
      <c r="L51" s="64"/>
      <c r="M51" s="64"/>
    </row>
    <row r="52" spans="1:13" x14ac:dyDescent="0.25">
      <c r="A52" s="20" t="s">
        <v>55</v>
      </c>
      <c r="B52" s="41">
        <v>1137531</v>
      </c>
      <c r="C52" s="41">
        <v>4395897.5999999996</v>
      </c>
      <c r="D52" s="37"/>
      <c r="E52" s="73"/>
      <c r="F52" s="73"/>
      <c r="G52" s="73"/>
      <c r="H52" s="69"/>
      <c r="I52" s="69"/>
      <c r="J52" s="69"/>
      <c r="K52" s="69"/>
      <c r="L52" s="64"/>
      <c r="M52" s="64"/>
    </row>
    <row r="53" spans="1:13" x14ac:dyDescent="0.25">
      <c r="A53" s="20" t="s">
        <v>56</v>
      </c>
      <c r="B53" s="41">
        <v>6372.3</v>
      </c>
      <c r="C53" s="41">
        <v>14900.5</v>
      </c>
      <c r="D53" s="37"/>
      <c r="E53" s="73"/>
      <c r="F53" s="73"/>
      <c r="G53" s="73"/>
      <c r="H53" s="69"/>
      <c r="I53" s="69"/>
      <c r="J53" s="69"/>
      <c r="K53" s="69"/>
      <c r="L53" s="64"/>
      <c r="M53" s="64"/>
    </row>
    <row r="54" spans="1:13" x14ac:dyDescent="0.25">
      <c r="A54" s="20" t="s">
        <v>57</v>
      </c>
      <c r="B54" s="41">
        <v>5254111.5</v>
      </c>
      <c r="C54" s="41">
        <v>8269179</v>
      </c>
      <c r="D54" s="37"/>
      <c r="E54" s="73"/>
      <c r="F54" s="73"/>
      <c r="G54" s="73"/>
      <c r="H54" s="69"/>
      <c r="I54" s="69"/>
      <c r="J54" s="69"/>
      <c r="K54" s="69"/>
      <c r="L54" s="64"/>
      <c r="M54" s="64"/>
    </row>
    <row r="55" spans="1:13" x14ac:dyDescent="0.25">
      <c r="A55" s="20" t="s">
        <v>58</v>
      </c>
      <c r="B55" s="41">
        <v>635297.9</v>
      </c>
      <c r="C55" s="41">
        <v>1140727</v>
      </c>
      <c r="D55" s="37"/>
      <c r="E55" s="73"/>
      <c r="F55" s="73"/>
      <c r="G55" s="73"/>
      <c r="H55" s="69"/>
      <c r="I55" s="69"/>
      <c r="J55" s="69"/>
      <c r="K55" s="69"/>
      <c r="L55" s="64"/>
      <c r="M55" s="64"/>
    </row>
    <row r="56" spans="1:13" x14ac:dyDescent="0.25">
      <c r="A56" s="20" t="s">
        <v>59</v>
      </c>
      <c r="B56" s="41">
        <v>1430066.8</v>
      </c>
      <c r="C56" s="41">
        <v>3088130.4</v>
      </c>
      <c r="D56" s="37"/>
      <c r="E56" s="73"/>
      <c r="F56" s="73"/>
      <c r="G56" s="73"/>
      <c r="H56" s="69"/>
      <c r="I56" s="69"/>
      <c r="J56" s="69"/>
      <c r="K56" s="69"/>
      <c r="L56" s="64"/>
      <c r="M56" s="64"/>
    </row>
    <row r="57" spans="1:13" x14ac:dyDescent="0.25">
      <c r="A57" s="20" t="s">
        <v>60</v>
      </c>
      <c r="B57" s="41">
        <v>9083408.6999999993</v>
      </c>
      <c r="C57" s="41">
        <v>14027726.4</v>
      </c>
      <c r="D57" s="37"/>
      <c r="E57" s="73"/>
      <c r="F57" s="73"/>
      <c r="G57" s="73"/>
      <c r="H57" s="69"/>
      <c r="I57" s="69"/>
      <c r="J57" s="69"/>
      <c r="K57" s="69"/>
      <c r="L57" s="64"/>
      <c r="M57" s="64"/>
    </row>
    <row r="58" spans="1:13" x14ac:dyDescent="0.25">
      <c r="A58" s="20" t="s">
        <v>61</v>
      </c>
      <c r="B58" s="41">
        <v>130489.5</v>
      </c>
      <c r="C58" s="41">
        <v>498361.4</v>
      </c>
      <c r="D58" s="37"/>
      <c r="E58" s="73"/>
      <c r="F58" s="73"/>
      <c r="G58" s="73"/>
      <c r="H58" s="69"/>
      <c r="I58" s="69"/>
      <c r="J58" s="69"/>
      <c r="K58" s="69"/>
      <c r="L58" s="64"/>
      <c r="M58" s="64"/>
    </row>
    <row r="59" spans="1:13" x14ac:dyDescent="0.25">
      <c r="A59" s="20" t="s">
        <v>62</v>
      </c>
      <c r="B59" s="41">
        <v>63055.5</v>
      </c>
      <c r="C59" s="41">
        <v>93514.7</v>
      </c>
      <c r="D59" s="37"/>
      <c r="E59" s="73"/>
      <c r="F59" s="73"/>
      <c r="G59" s="73"/>
      <c r="H59" s="69"/>
      <c r="I59" s="69"/>
      <c r="J59" s="69"/>
      <c r="K59" s="69"/>
      <c r="L59" s="64"/>
      <c r="M59" s="64"/>
    </row>
    <row r="60" spans="1:13" x14ac:dyDescent="0.25">
      <c r="A60" s="20" t="s">
        <v>63</v>
      </c>
      <c r="B60" s="41">
        <v>671554.6</v>
      </c>
      <c r="C60" s="41">
        <v>1304677.2</v>
      </c>
      <c r="D60" s="37"/>
      <c r="E60" s="73"/>
      <c r="F60" s="73"/>
      <c r="G60" s="73"/>
      <c r="H60" s="69"/>
      <c r="I60" s="69"/>
      <c r="J60" s="69"/>
      <c r="K60" s="69"/>
      <c r="L60" s="64"/>
      <c r="M60" s="64"/>
    </row>
    <row r="61" spans="1:13" ht="33" customHeight="1" x14ac:dyDescent="0.25">
      <c r="A61" s="20" t="s">
        <v>64</v>
      </c>
      <c r="B61" s="41">
        <v>789110</v>
      </c>
      <c r="C61" s="41">
        <v>1426383</v>
      </c>
      <c r="D61" s="37"/>
      <c r="E61" s="73"/>
      <c r="F61" s="73"/>
      <c r="G61" s="73"/>
      <c r="H61" s="69"/>
      <c r="I61" s="69"/>
      <c r="J61" s="69"/>
      <c r="K61" s="69"/>
      <c r="L61" s="64"/>
      <c r="M61" s="64"/>
    </row>
    <row r="62" spans="1:13" s="15" customFormat="1" x14ac:dyDescent="0.25">
      <c r="A62" s="7" t="s">
        <v>65</v>
      </c>
      <c r="B62" s="40">
        <f>SUM(B47:B50,B52:B61)</f>
        <v>23276982.100000001</v>
      </c>
      <c r="C62" s="40">
        <f>SUM(C47:C50,C52:C61)</f>
        <v>43716425.799999997</v>
      </c>
      <c r="D62" s="37"/>
      <c r="E62" s="12"/>
      <c r="F62" s="62"/>
      <c r="G62" s="27"/>
      <c r="H62" s="27"/>
      <c r="I62" s="27"/>
      <c r="J62" s="13"/>
      <c r="K62" s="13"/>
      <c r="L62" s="19"/>
      <c r="M62" s="19"/>
    </row>
    <row r="63" spans="1:13" s="23" customFormat="1" ht="31.5" x14ac:dyDescent="0.25">
      <c r="A63" s="7" t="s">
        <v>47</v>
      </c>
      <c r="B63" s="40">
        <f>B5+B30-B62</f>
        <v>5513780.0999999996</v>
      </c>
      <c r="C63" s="40">
        <f>C5+C30-C62</f>
        <v>705526.8</v>
      </c>
      <c r="D63" s="37"/>
      <c r="E63" s="12"/>
      <c r="F63" s="62"/>
      <c r="G63" s="21"/>
      <c r="H63" s="21"/>
      <c r="I63" s="21"/>
      <c r="J63" s="21"/>
      <c r="K63" s="25"/>
      <c r="L63" s="25"/>
      <c r="M63" s="25"/>
    </row>
    <row r="64" spans="1:13" s="23" customFormat="1" ht="31.5" customHeight="1" x14ac:dyDescent="0.25">
      <c r="A64" s="58" t="s">
        <v>29</v>
      </c>
      <c r="B64" s="40">
        <f>B65+B66+B67+B68+B74</f>
        <v>-5513780.0999999996</v>
      </c>
      <c r="C64" s="40">
        <f>C65+C66+C67+C68+C74</f>
        <v>-705526.8</v>
      </c>
      <c r="D64" s="37"/>
      <c r="E64" s="21"/>
      <c r="F64" s="21"/>
      <c r="G64" s="21"/>
      <c r="H64" s="21"/>
      <c r="I64" s="25"/>
      <c r="J64" s="25"/>
      <c r="K64" s="25"/>
      <c r="L64" s="25"/>
      <c r="M64" s="25"/>
    </row>
    <row r="65" spans="1:13" ht="48" customHeight="1" x14ac:dyDescent="0.25">
      <c r="A65" s="60" t="s">
        <v>86</v>
      </c>
      <c r="B65" s="57">
        <v>-1550000</v>
      </c>
      <c r="C65" s="41">
        <v>450000</v>
      </c>
      <c r="D65" s="37"/>
      <c r="E65" s="19"/>
      <c r="F65" s="64"/>
      <c r="G65" s="64"/>
      <c r="H65" s="64"/>
      <c r="I65" s="64"/>
      <c r="J65" s="64"/>
      <c r="K65" s="64"/>
      <c r="L65" s="64"/>
      <c r="M65" s="64"/>
    </row>
    <row r="66" spans="1:13" ht="30.75" customHeight="1" x14ac:dyDescent="0.25">
      <c r="A66" s="60" t="s">
        <v>87</v>
      </c>
      <c r="B66" s="57">
        <v>-2320000</v>
      </c>
      <c r="C66" s="41">
        <v>1477673.8</v>
      </c>
      <c r="D66" s="37"/>
      <c r="E66" s="19"/>
      <c r="F66" s="64"/>
      <c r="G66" s="64"/>
      <c r="H66" s="64"/>
      <c r="I66" s="64"/>
      <c r="J66" s="64"/>
      <c r="K66" s="64"/>
      <c r="L66" s="64"/>
      <c r="M66" s="64"/>
    </row>
    <row r="67" spans="1:13" ht="31.5" x14ac:dyDescent="0.25">
      <c r="A67" s="60" t="s">
        <v>88</v>
      </c>
      <c r="B67" s="57">
        <v>-2800125.5</v>
      </c>
      <c r="C67" s="41">
        <v>-2800125.5</v>
      </c>
      <c r="D67" s="37"/>
      <c r="E67" s="19"/>
      <c r="F67" s="64"/>
      <c r="G67" s="64"/>
      <c r="H67" s="64"/>
      <c r="I67" s="64"/>
      <c r="J67" s="64"/>
      <c r="K67" s="64"/>
      <c r="L67" s="64"/>
      <c r="M67" s="64"/>
    </row>
    <row r="68" spans="1:13" ht="31.5" x14ac:dyDescent="0.25">
      <c r="A68" s="60" t="s">
        <v>89</v>
      </c>
      <c r="B68" s="57">
        <v>1488381.9</v>
      </c>
      <c r="C68" s="41">
        <f>C69+C70+C72</f>
        <v>7006</v>
      </c>
      <c r="D68" s="37"/>
      <c r="E68" s="19"/>
      <c r="F68" s="64"/>
      <c r="G68" s="64"/>
      <c r="H68" s="64"/>
      <c r="I68" s="64"/>
      <c r="J68" s="64"/>
      <c r="K68" s="64"/>
      <c r="L68" s="64"/>
      <c r="M68" s="64"/>
    </row>
    <row r="69" spans="1:13" ht="31.5" x14ac:dyDescent="0.25">
      <c r="A69" s="59" t="s">
        <v>34</v>
      </c>
      <c r="B69" s="41">
        <v>1844</v>
      </c>
      <c r="C69" s="41">
        <v>59730</v>
      </c>
      <c r="D69" s="37"/>
      <c r="E69" s="19"/>
      <c r="F69" s="64"/>
      <c r="G69" s="64"/>
      <c r="H69" s="64"/>
      <c r="I69" s="64"/>
      <c r="J69" s="64"/>
      <c r="K69" s="64"/>
      <c r="L69" s="64"/>
      <c r="M69" s="64"/>
    </row>
    <row r="70" spans="1:13" ht="31.5" x14ac:dyDescent="0.25">
      <c r="A70" s="18" t="s">
        <v>44</v>
      </c>
      <c r="B70" s="41">
        <v>0</v>
      </c>
      <c r="C70" s="41">
        <v>-52724</v>
      </c>
      <c r="D70" s="37"/>
      <c r="E70" s="19"/>
      <c r="F70" s="64"/>
      <c r="G70" s="64"/>
      <c r="H70" s="64"/>
      <c r="I70" s="64"/>
      <c r="J70" s="64"/>
      <c r="K70" s="64"/>
      <c r="L70" s="64"/>
      <c r="M70" s="64"/>
    </row>
    <row r="71" spans="1:13" hidden="1" x14ac:dyDescent="0.25">
      <c r="A71" s="18" t="s">
        <v>41</v>
      </c>
      <c r="B71" s="41"/>
      <c r="C71" s="41"/>
      <c r="D71" s="37"/>
      <c r="E71" s="19"/>
      <c r="F71" s="64"/>
      <c r="G71" s="64"/>
      <c r="H71" s="64"/>
      <c r="I71" s="64"/>
      <c r="J71" s="64"/>
      <c r="K71" s="64"/>
      <c r="L71" s="64"/>
      <c r="M71" s="64"/>
    </row>
    <row r="72" spans="1:13" ht="31.5" x14ac:dyDescent="0.25">
      <c r="A72" s="18" t="s">
        <v>46</v>
      </c>
      <c r="B72" s="41">
        <v>112257.5</v>
      </c>
      <c r="C72" s="41">
        <v>0</v>
      </c>
      <c r="D72" s="37"/>
      <c r="E72" s="19"/>
      <c r="F72" s="64"/>
      <c r="G72" s="64"/>
      <c r="H72" s="64"/>
      <c r="I72" s="64"/>
      <c r="J72" s="64"/>
      <c r="K72" s="64"/>
      <c r="L72" s="64"/>
      <c r="M72" s="64"/>
    </row>
    <row r="73" spans="1:13" ht="31.5" x14ac:dyDescent="0.25">
      <c r="A73" s="18" t="s">
        <v>45</v>
      </c>
      <c r="B73" s="41">
        <v>1374280.4</v>
      </c>
      <c r="C73" s="41">
        <v>0</v>
      </c>
      <c r="D73" s="37"/>
      <c r="E73" s="19"/>
      <c r="F73" s="64"/>
      <c r="G73" s="64"/>
      <c r="H73" s="64"/>
      <c r="I73" s="64"/>
      <c r="J73" s="64"/>
      <c r="K73" s="64"/>
      <c r="L73" s="64"/>
      <c r="M73" s="64"/>
    </row>
    <row r="74" spans="1:13" ht="34.5" customHeight="1" x14ac:dyDescent="0.25">
      <c r="A74" s="61" t="s">
        <v>90</v>
      </c>
      <c r="B74" s="41">
        <v>-332036.5</v>
      </c>
      <c r="C74" s="41">
        <v>159918.9</v>
      </c>
      <c r="D74" s="37"/>
      <c r="E74" s="19"/>
      <c r="F74" s="64"/>
      <c r="G74" s="64"/>
      <c r="H74" s="64"/>
      <c r="I74" s="64"/>
      <c r="J74" s="64"/>
      <c r="K74" s="64"/>
      <c r="L74" s="64"/>
      <c r="M74" s="64"/>
    </row>
    <row r="75" spans="1:13" x14ac:dyDescent="0.25">
      <c r="A75" s="29"/>
      <c r="B75" s="28">
        <f>B63+B64</f>
        <v>0</v>
      </c>
      <c r="C75" s="28">
        <f>C63+C64</f>
        <v>0</v>
      </c>
      <c r="E75" s="64"/>
      <c r="F75" s="64"/>
      <c r="G75" s="64"/>
      <c r="H75" s="64"/>
      <c r="I75" s="64"/>
      <c r="J75" s="64"/>
      <c r="K75" s="64"/>
      <c r="L75" s="64"/>
      <c r="M75" s="64"/>
    </row>
    <row r="76" spans="1:13" ht="10.5" customHeight="1" x14ac:dyDescent="0.25">
      <c r="A76" s="30"/>
      <c r="B76" s="38"/>
      <c r="C76" s="35"/>
      <c r="E76" s="64"/>
      <c r="F76" s="64"/>
      <c r="G76" s="64"/>
      <c r="H76" s="64"/>
      <c r="I76" s="64"/>
      <c r="J76" s="64"/>
      <c r="K76" s="64"/>
      <c r="L76" s="64"/>
      <c r="M76" s="64"/>
    </row>
    <row r="77" spans="1:13" x14ac:dyDescent="0.25">
      <c r="B77" s="39"/>
      <c r="C77" s="36"/>
      <c r="E77" s="64"/>
      <c r="F77" s="64"/>
      <c r="G77" s="64"/>
      <c r="H77" s="64"/>
      <c r="I77" s="64"/>
      <c r="J77" s="64"/>
      <c r="K77" s="64"/>
      <c r="L77" s="64"/>
      <c r="M77" s="64"/>
    </row>
    <row r="78" spans="1:13" x14ac:dyDescent="0.25">
      <c r="B78" s="39"/>
      <c r="C78" s="36"/>
      <c r="E78" s="64"/>
      <c r="F78" s="64"/>
      <c r="G78" s="64"/>
      <c r="H78" s="64"/>
      <c r="I78" s="64"/>
      <c r="J78" s="64"/>
      <c r="K78" s="64"/>
      <c r="L78" s="64"/>
      <c r="M78" s="64"/>
    </row>
    <row r="79" spans="1:13" ht="12.75" customHeight="1" x14ac:dyDescent="0.25">
      <c r="A79" s="30"/>
      <c r="B79" s="38"/>
      <c r="C79" s="35"/>
      <c r="E79" s="64"/>
      <c r="F79" s="64"/>
      <c r="G79" s="64"/>
      <c r="H79" s="64"/>
      <c r="I79" s="64"/>
      <c r="J79" s="64"/>
      <c r="K79" s="64"/>
      <c r="L79" s="64"/>
      <c r="M79" s="64"/>
    </row>
    <row r="80" spans="1:13" ht="11.25" customHeight="1" x14ac:dyDescent="0.25">
      <c r="B80" s="32"/>
      <c r="C80" s="32"/>
      <c r="E80" s="64"/>
      <c r="F80" s="64"/>
      <c r="G80" s="64"/>
      <c r="H80" s="64"/>
      <c r="I80" s="64"/>
      <c r="J80" s="64"/>
      <c r="K80" s="64"/>
      <c r="L80" s="64"/>
      <c r="M80" s="64"/>
    </row>
    <row r="81" spans="1:3" x14ac:dyDescent="0.25">
      <c r="B81" s="27"/>
      <c r="C81" s="27"/>
    </row>
    <row r="82" spans="1:3" x14ac:dyDescent="0.25">
      <c r="B82" s="28"/>
      <c r="C82" s="28"/>
    </row>
    <row r="85" spans="1:3" ht="11.25" customHeight="1" x14ac:dyDescent="0.25">
      <c r="A85" s="30"/>
      <c r="B85" s="38"/>
      <c r="C85" s="35"/>
    </row>
    <row r="86" spans="1:3" x14ac:dyDescent="0.25">
      <c r="A86" s="29"/>
      <c r="B86" s="28"/>
      <c r="C86" s="28"/>
    </row>
  </sheetData>
  <mergeCells count="1">
    <mergeCell ref="A1:C1"/>
  </mergeCells>
  <pageMargins left="0.62992125984251968" right="0.15748031496062992" top="0.59055118110236227" bottom="0.55118110236220474" header="0.15748031496062992" footer="0.15748031496062992"/>
  <pageSetup paperSize="9" fitToHeight="0" orientation="portrait" r:id="rId1"/>
  <headerFooter alignWithMargins="0"/>
  <rowBreaks count="2" manualBreakCount="2">
    <brk id="29" max="16383" man="1"/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view="pageBreakPreview" zoomScaleSheetLayoutView="100" workbookViewId="0">
      <pane xSplit="1" ySplit="3" topLeftCell="B23" activePane="bottomRight" state="frozen"/>
      <selection activeCell="A25" sqref="A25"/>
      <selection pane="topRight" activeCell="A25" sqref="A25"/>
      <selection pane="bottomLeft" activeCell="A25" sqref="A25"/>
      <selection pane="bottomRight" activeCell="A25" sqref="A25"/>
    </sheetView>
  </sheetViews>
  <sheetFormatPr defaultColWidth="9.140625" defaultRowHeight="15.75" x14ac:dyDescent="0.25"/>
  <cols>
    <col min="1" max="1" width="64.42578125" style="31" customWidth="1"/>
    <col min="2" max="3" width="17.5703125" style="14" customWidth="1"/>
    <col min="4" max="4" width="14.140625" style="14" customWidth="1"/>
    <col min="5" max="5" width="13.85546875" style="3" bestFit="1" customWidth="1"/>
    <col min="6" max="6" width="14.140625" style="3" bestFit="1" customWidth="1"/>
    <col min="7" max="7" width="24.7109375" style="3" customWidth="1"/>
    <col min="8" max="8" width="10.140625" style="3" customWidth="1"/>
    <col min="9" max="16384" width="9.140625" style="3"/>
  </cols>
  <sheetData>
    <row r="1" spans="1:13" s="1" customFormat="1" ht="36" customHeight="1" x14ac:dyDescent="0.25">
      <c r="A1" s="124" t="s">
        <v>82</v>
      </c>
      <c r="B1" s="124"/>
      <c r="C1" s="124"/>
      <c r="D1" s="124"/>
    </row>
    <row r="2" spans="1:13" ht="13.5" customHeight="1" x14ac:dyDescent="0.25">
      <c r="A2" s="2"/>
      <c r="B2" s="33"/>
      <c r="C2" s="33"/>
      <c r="D2" s="33" t="s">
        <v>48</v>
      </c>
    </row>
    <row r="3" spans="1:13" s="6" customFormat="1" ht="48.75" customHeight="1" x14ac:dyDescent="0.2">
      <c r="A3" s="4" t="s">
        <v>0</v>
      </c>
      <c r="B3" s="34" t="s">
        <v>84</v>
      </c>
      <c r="C3" s="34" t="s">
        <v>85</v>
      </c>
      <c r="D3" s="34" t="s">
        <v>67</v>
      </c>
      <c r="E3" s="5"/>
    </row>
    <row r="4" spans="1:13" s="11" customFormat="1" x14ac:dyDescent="0.2">
      <c r="A4" s="7" t="s">
        <v>39</v>
      </c>
      <c r="B4" s="8"/>
      <c r="C4" s="8"/>
      <c r="D4" s="8"/>
      <c r="E4" s="9"/>
      <c r="F4" s="10"/>
    </row>
    <row r="5" spans="1:13" s="15" customFormat="1" x14ac:dyDescent="0.25">
      <c r="A5" s="7" t="s">
        <v>1</v>
      </c>
      <c r="B5" s="40">
        <f>B6+B9+B14+B17+B21+B24+B26+B27+B28+B30+B31+B32+B25+B29</f>
        <v>17041649.600000001</v>
      </c>
      <c r="C5" s="40">
        <f>C6+C9+C14+C17+C21+C24+C26+C27+C28+C30+C31+C32+C25+C29</f>
        <v>17212348.5</v>
      </c>
      <c r="D5" s="40">
        <f>D6+D9+D14+D17+D21+D24+D26+D27+D28+D30+D31+D32+D25+D29</f>
        <v>23525213.100000001</v>
      </c>
      <c r="E5" s="37">
        <f>D5-B5</f>
        <v>6483564</v>
      </c>
      <c r="F5" s="12">
        <v>23538035.699999999</v>
      </c>
      <c r="G5" s="40">
        <f>G6+G9+G14+G17+G21+G24+G26+G27+G28+G30+G31</f>
        <v>17159849631.700001</v>
      </c>
      <c r="H5" s="14"/>
      <c r="I5" s="14"/>
      <c r="J5" s="14"/>
      <c r="K5" s="14"/>
      <c r="L5" s="14"/>
      <c r="M5" s="14"/>
    </row>
    <row r="6" spans="1:13" x14ac:dyDescent="0.25">
      <c r="A6" s="16" t="s">
        <v>2</v>
      </c>
      <c r="B6" s="41">
        <f>B7+B8</f>
        <v>10633392.300000001</v>
      </c>
      <c r="C6" s="41">
        <f>C7+C8</f>
        <v>10633392.300000001</v>
      </c>
      <c r="D6" s="41">
        <f>D7+D8</f>
        <v>14358900</v>
      </c>
      <c r="E6" s="37">
        <f t="shared" ref="E6:E65" si="0">D6-B6</f>
        <v>3725508</v>
      </c>
      <c r="F6" s="17">
        <v>14358900</v>
      </c>
      <c r="G6" s="41">
        <f>G7+G8</f>
        <v>10633392291.799999</v>
      </c>
    </row>
    <row r="7" spans="1:13" s="54" customFormat="1" x14ac:dyDescent="0.25">
      <c r="A7" s="55" t="s">
        <v>3</v>
      </c>
      <c r="B7" s="45">
        <f>'по отчету'!B7/1000</f>
        <v>5274494</v>
      </c>
      <c r="C7" s="45">
        <f>'по отчету'!B7/1000</f>
        <v>5274494</v>
      </c>
      <c r="D7" s="45">
        <v>5913100</v>
      </c>
      <c r="E7" s="51">
        <f t="shared" si="0"/>
        <v>638606</v>
      </c>
      <c r="F7" s="52">
        <v>5913100</v>
      </c>
      <c r="G7" s="53">
        <v>5274494026.8199997</v>
      </c>
    </row>
    <row r="8" spans="1:13" x14ac:dyDescent="0.25">
      <c r="A8" s="18" t="s">
        <v>4</v>
      </c>
      <c r="B8" s="41">
        <f>'по отчету'!B8/1000</f>
        <v>5358898.3</v>
      </c>
      <c r="C8" s="41">
        <f>'по отчету'!B8/1000</f>
        <v>5358898.3</v>
      </c>
      <c r="D8" s="41">
        <v>8445800</v>
      </c>
      <c r="E8" s="37">
        <f t="shared" si="0"/>
        <v>3086902</v>
      </c>
      <c r="F8" s="19">
        <v>8445800</v>
      </c>
      <c r="G8" s="48">
        <v>5358898264.96</v>
      </c>
    </row>
    <row r="9" spans="1:13" ht="34.5" customHeight="1" x14ac:dyDescent="0.25">
      <c r="A9" s="16" t="s">
        <v>5</v>
      </c>
      <c r="B9" s="41">
        <f>B10</f>
        <v>1525723.4</v>
      </c>
      <c r="C9" s="41">
        <f>C10</f>
        <v>1696422.3</v>
      </c>
      <c r="D9" s="41">
        <f>D10</f>
        <v>2290166</v>
      </c>
      <c r="E9" s="37">
        <f t="shared" si="0"/>
        <v>764443</v>
      </c>
      <c r="F9" s="19">
        <v>2290166</v>
      </c>
      <c r="G9" s="41">
        <f>G10</f>
        <v>1685422278</v>
      </c>
    </row>
    <row r="10" spans="1:13" x14ac:dyDescent="0.25">
      <c r="A10" s="18" t="s">
        <v>6</v>
      </c>
      <c r="B10" s="41">
        <f>B11+B12</f>
        <v>1525723.4</v>
      </c>
      <c r="C10" s="41">
        <f>C11+C12</f>
        <v>1696422.3</v>
      </c>
      <c r="D10" s="41">
        <f>D11+D12</f>
        <v>2290166</v>
      </c>
      <c r="E10" s="37">
        <f t="shared" si="0"/>
        <v>764443</v>
      </c>
      <c r="F10" s="19">
        <v>2290166</v>
      </c>
      <c r="G10" s="41">
        <f>G11+G12</f>
        <v>1685422278</v>
      </c>
    </row>
    <row r="11" spans="1:13" x14ac:dyDescent="0.25">
      <c r="A11" s="18" t="s">
        <v>43</v>
      </c>
      <c r="B11" s="41">
        <v>265209.09999999998</v>
      </c>
      <c r="C11" s="41">
        <f>'по отчету'!B11/1000+11000</f>
        <v>435908</v>
      </c>
      <c r="D11" s="19">
        <v>442408</v>
      </c>
      <c r="E11" s="37">
        <f t="shared" si="0"/>
        <v>177199</v>
      </c>
      <c r="F11" s="19">
        <v>442408</v>
      </c>
      <c r="G11" s="47">
        <v>424908000</v>
      </c>
    </row>
    <row r="12" spans="1:13" ht="32.25" customHeight="1" x14ac:dyDescent="0.25">
      <c r="A12" s="18" t="s">
        <v>71</v>
      </c>
      <c r="B12" s="41">
        <f>'по отчету'!B12/1000</f>
        <v>1260514.3</v>
      </c>
      <c r="C12" s="41">
        <f>'по отчету'!B12/1000</f>
        <v>1260514.3</v>
      </c>
      <c r="D12" s="19">
        <v>1847758</v>
      </c>
      <c r="E12" s="37">
        <f t="shared" si="0"/>
        <v>587244</v>
      </c>
      <c r="F12" s="19">
        <v>1847758</v>
      </c>
      <c r="G12" s="41">
        <v>1260514278</v>
      </c>
    </row>
    <row r="13" spans="1:13" ht="31.5" hidden="1" x14ac:dyDescent="0.25">
      <c r="A13" s="18" t="s">
        <v>68</v>
      </c>
      <c r="B13" s="41">
        <f>'по отчету'!B13/1000</f>
        <v>0</v>
      </c>
      <c r="C13" s="41">
        <f>'по отчету'!B13/1000</f>
        <v>0</v>
      </c>
      <c r="D13" s="41">
        <f>'по отчету'!C13/1000</f>
        <v>-0.4</v>
      </c>
      <c r="E13" s="37">
        <f t="shared" si="0"/>
        <v>0</v>
      </c>
      <c r="F13" s="19"/>
      <c r="G13" s="42"/>
    </row>
    <row r="14" spans="1:13" x14ac:dyDescent="0.25">
      <c r="A14" s="16" t="s">
        <v>7</v>
      </c>
      <c r="B14" s="41">
        <f>'по отчету'!B14/1000</f>
        <v>1237257.3</v>
      </c>
      <c r="C14" s="41">
        <f>'по отчету'!B14/1000</f>
        <v>1237257.3</v>
      </c>
      <c r="D14" s="41">
        <f>'по отчету'!C14/1000</f>
        <v>1496800</v>
      </c>
      <c r="E14" s="37">
        <f t="shared" si="0"/>
        <v>259543</v>
      </c>
      <c r="F14" s="19">
        <v>1592858</v>
      </c>
      <c r="G14" s="41">
        <f>G15</f>
        <v>1237257339.5</v>
      </c>
    </row>
    <row r="15" spans="1:13" ht="31.5" x14ac:dyDescent="0.25">
      <c r="A15" s="18" t="s">
        <v>36</v>
      </c>
      <c r="B15" s="41">
        <f>'по отчету'!B15/1000</f>
        <v>1237257.3</v>
      </c>
      <c r="C15" s="41">
        <f>'по отчету'!B15/1000</f>
        <v>1237257.3</v>
      </c>
      <c r="D15" s="19">
        <v>1592858</v>
      </c>
      <c r="E15" s="37">
        <f t="shared" si="0"/>
        <v>355601</v>
      </c>
      <c r="F15" s="19">
        <v>1592858</v>
      </c>
      <c r="G15" s="48">
        <v>1237257339.54</v>
      </c>
    </row>
    <row r="16" spans="1:13" hidden="1" x14ac:dyDescent="0.25">
      <c r="A16" s="18" t="s">
        <v>8</v>
      </c>
      <c r="B16" s="41">
        <f>'по отчету'!B16/1000</f>
        <v>0</v>
      </c>
      <c r="C16" s="41">
        <f>'по отчету'!B16/1000</f>
        <v>0</v>
      </c>
      <c r="D16" s="41">
        <f>'по отчету'!C16/1000</f>
        <v>0</v>
      </c>
      <c r="E16" s="37">
        <f t="shared" si="0"/>
        <v>0</v>
      </c>
      <c r="F16" s="19">
        <v>0</v>
      </c>
      <c r="G16" s="41">
        <v>0</v>
      </c>
    </row>
    <row r="17" spans="1:7" x14ac:dyDescent="0.25">
      <c r="A17" s="16" t="s">
        <v>9</v>
      </c>
      <c r="B17" s="41">
        <f>B18+B19+B20</f>
        <v>2050508</v>
      </c>
      <c r="C17" s="41">
        <f>C18+C19+C20</f>
        <v>2050508</v>
      </c>
      <c r="D17" s="41">
        <f>D18+D19+D20</f>
        <v>3040130</v>
      </c>
      <c r="E17" s="37">
        <f t="shared" si="0"/>
        <v>989622</v>
      </c>
      <c r="F17" s="19">
        <v>3040130</v>
      </c>
      <c r="G17" s="41">
        <f>G18+G19+G20</f>
        <v>2050507984.9000001</v>
      </c>
    </row>
    <row r="18" spans="1:7" x14ac:dyDescent="0.25">
      <c r="A18" s="18" t="s">
        <v>10</v>
      </c>
      <c r="B18" s="41">
        <f>'по отчету'!B18/1000</f>
        <v>1738248.3</v>
      </c>
      <c r="C18" s="41">
        <f>'по отчету'!B18/1000</f>
        <v>1738248.3</v>
      </c>
      <c r="D18" s="19">
        <v>2330130</v>
      </c>
      <c r="E18" s="37">
        <f t="shared" si="0"/>
        <v>591882</v>
      </c>
      <c r="F18" s="19">
        <v>2330130</v>
      </c>
      <c r="G18" s="48">
        <v>1738248288.1900001</v>
      </c>
    </row>
    <row r="19" spans="1:7" x14ac:dyDescent="0.25">
      <c r="A19" s="18" t="s">
        <v>11</v>
      </c>
      <c r="B19" s="41">
        <f>'по отчету'!B19/1000</f>
        <v>311374.7</v>
      </c>
      <c r="C19" s="41">
        <f>'по отчету'!B19/1000</f>
        <v>311374.7</v>
      </c>
      <c r="D19" s="19">
        <v>708500</v>
      </c>
      <c r="E19" s="37">
        <f t="shared" si="0"/>
        <v>397125</v>
      </c>
      <c r="F19" s="19">
        <v>708500</v>
      </c>
      <c r="G19" s="48">
        <v>311374687.06</v>
      </c>
    </row>
    <row r="20" spans="1:7" x14ac:dyDescent="0.25">
      <c r="A20" s="18" t="s">
        <v>12</v>
      </c>
      <c r="B20" s="41">
        <f>'по отчету'!B20/1000</f>
        <v>885</v>
      </c>
      <c r="C20" s="41">
        <f>'по отчету'!B20/1000</f>
        <v>885</v>
      </c>
      <c r="D20" s="19">
        <v>1500</v>
      </c>
      <c r="E20" s="37">
        <f t="shared" si="0"/>
        <v>615</v>
      </c>
      <c r="F20" s="19">
        <v>1500</v>
      </c>
      <c r="G20" s="48">
        <v>885009.67</v>
      </c>
    </row>
    <row r="21" spans="1:7" ht="31.5" x14ac:dyDescent="0.25">
      <c r="A21" s="16" t="s">
        <v>13</v>
      </c>
      <c r="B21" s="41">
        <f>B22+B23</f>
        <v>425079.6</v>
      </c>
      <c r="C21" s="41">
        <f>C22+C23</f>
        <v>425079.6</v>
      </c>
      <c r="D21" s="41">
        <f>D22+D23</f>
        <v>634456</v>
      </c>
      <c r="E21" s="37">
        <f t="shared" si="0"/>
        <v>209376</v>
      </c>
      <c r="F21" s="19">
        <v>634456</v>
      </c>
      <c r="G21" s="41">
        <f>G22+G23</f>
        <v>425079643.30000001</v>
      </c>
    </row>
    <row r="22" spans="1:7" x14ac:dyDescent="0.25">
      <c r="A22" s="18" t="s">
        <v>14</v>
      </c>
      <c r="B22" s="41">
        <f>'по отчету'!B22/1000</f>
        <v>402131.1</v>
      </c>
      <c r="C22" s="41">
        <f>'по отчету'!B22/1000</f>
        <v>402131.1</v>
      </c>
      <c r="D22" s="19">
        <v>589536</v>
      </c>
      <c r="E22" s="37">
        <f t="shared" si="0"/>
        <v>187405</v>
      </c>
      <c r="F22" s="19">
        <v>589536</v>
      </c>
      <c r="G22" s="48">
        <v>402131093.74000001</v>
      </c>
    </row>
    <row r="23" spans="1:7" ht="31.5" x14ac:dyDescent="0.25">
      <c r="A23" s="18" t="s">
        <v>15</v>
      </c>
      <c r="B23" s="41">
        <f>'по отчету'!B23/1000</f>
        <v>22948.5</v>
      </c>
      <c r="C23" s="41">
        <f>'по отчету'!B23/1000</f>
        <v>22948.5</v>
      </c>
      <c r="D23" s="19">
        <v>44920</v>
      </c>
      <c r="E23" s="37">
        <f t="shared" si="0"/>
        <v>21972</v>
      </c>
      <c r="F23" s="19">
        <v>44920</v>
      </c>
      <c r="G23" s="48">
        <v>22948549.510000002</v>
      </c>
    </row>
    <row r="24" spans="1:7" s="15" customFormat="1" x14ac:dyDescent="0.25">
      <c r="A24" s="20" t="s">
        <v>79</v>
      </c>
      <c r="B24" s="41">
        <f>'по отчету'!B24/1000</f>
        <v>74958.8</v>
      </c>
      <c r="C24" s="41">
        <f>'по отчету'!B24/1000</f>
        <v>74958.8</v>
      </c>
      <c r="D24" s="19">
        <v>122100</v>
      </c>
      <c r="E24" s="37">
        <f t="shared" si="0"/>
        <v>47141</v>
      </c>
      <c r="F24" s="19">
        <v>122100</v>
      </c>
      <c r="G24" s="48">
        <v>74958832.670000002</v>
      </c>
    </row>
    <row r="25" spans="1:7" s="54" customFormat="1" ht="47.25" x14ac:dyDescent="0.25">
      <c r="A25" s="50" t="s">
        <v>16</v>
      </c>
      <c r="B25" s="45">
        <f>'по отчету'!B25/1000</f>
        <v>8.8000000000000007</v>
      </c>
      <c r="C25" s="45">
        <f>'по отчету'!B25/1000</f>
        <v>8.8000000000000007</v>
      </c>
      <c r="D25" s="45">
        <f>'по отчету'!C25/1000</f>
        <v>0</v>
      </c>
      <c r="E25" s="51">
        <f t="shared" si="0"/>
        <v>-9</v>
      </c>
      <c r="F25" s="52"/>
      <c r="G25" s="53">
        <v>8817.0300000000007</v>
      </c>
    </row>
    <row r="26" spans="1:7" ht="47.25" x14ac:dyDescent="0.25">
      <c r="A26" s="16" t="s">
        <v>17</v>
      </c>
      <c r="B26" s="41">
        <f>'по отчету'!B26/1000</f>
        <v>99504.6</v>
      </c>
      <c r="C26" s="41">
        <f>'по отчету'!B26/1000</f>
        <v>99504.6</v>
      </c>
      <c r="D26" s="19">
        <v>212161</v>
      </c>
      <c r="E26" s="37">
        <f t="shared" si="0"/>
        <v>112656</v>
      </c>
      <c r="F26" s="19">
        <v>212161</v>
      </c>
      <c r="G26" s="48">
        <v>99504598.099999994</v>
      </c>
    </row>
    <row r="27" spans="1:7" ht="18" customHeight="1" x14ac:dyDescent="0.25">
      <c r="A27" s="16" t="s">
        <v>18</v>
      </c>
      <c r="B27" s="41">
        <f>'по отчету'!B27/1000</f>
        <v>671221</v>
      </c>
      <c r="C27" s="41">
        <f>'по отчету'!B27/1000</f>
        <v>671221</v>
      </c>
      <c r="D27" s="19">
        <v>841598</v>
      </c>
      <c r="E27" s="37">
        <f t="shared" si="0"/>
        <v>170377</v>
      </c>
      <c r="F27" s="19">
        <v>841598</v>
      </c>
      <c r="G27" s="48">
        <v>671221039.50999999</v>
      </c>
    </row>
    <row r="28" spans="1:7" s="54" customFormat="1" ht="31.5" x14ac:dyDescent="0.25">
      <c r="A28" s="50" t="s">
        <v>76</v>
      </c>
      <c r="B28" s="45"/>
      <c r="C28" s="45">
        <f>'по отчету'!B28/1000</f>
        <v>136711.4</v>
      </c>
      <c r="D28" s="45">
        <f>'по отчету'!C28/1000</f>
        <v>83235.399999999994</v>
      </c>
      <c r="E28" s="51">
        <f t="shared" si="0"/>
        <v>83235</v>
      </c>
      <c r="F28" s="125">
        <v>200466.7</v>
      </c>
      <c r="G28" s="53">
        <v>136711379.81999999</v>
      </c>
    </row>
    <row r="29" spans="1:7" s="15" customFormat="1" ht="63" x14ac:dyDescent="0.25">
      <c r="A29" s="20" t="s">
        <v>80</v>
      </c>
      <c r="B29" s="41">
        <f>'по отчету'!B29/1000+136711.4</f>
        <v>158242.79999999999</v>
      </c>
      <c r="C29" s="41">
        <f>'по отчету'!B29/1000</f>
        <v>21531.4</v>
      </c>
      <c r="D29" s="41">
        <v>200466.7</v>
      </c>
      <c r="E29" s="37">
        <f t="shared" si="0"/>
        <v>42224</v>
      </c>
      <c r="F29" s="125"/>
      <c r="G29" s="48">
        <v>21531431.489999998</v>
      </c>
    </row>
    <row r="30" spans="1:7" x14ac:dyDescent="0.25">
      <c r="A30" s="16" t="s">
        <v>19</v>
      </c>
      <c r="B30" s="41">
        <f>'по отчету'!B30/1000</f>
        <v>585</v>
      </c>
      <c r="C30" s="41">
        <f>'по отчету'!B30/1000</f>
        <v>585</v>
      </c>
      <c r="D30" s="41">
        <f>'по отчету'!C30/1000</f>
        <v>1200</v>
      </c>
      <c r="E30" s="37">
        <f t="shared" si="0"/>
        <v>615</v>
      </c>
      <c r="F30" s="19">
        <v>1200</v>
      </c>
      <c r="G30" s="48">
        <v>584990</v>
      </c>
    </row>
    <row r="31" spans="1:7" x14ac:dyDescent="0.25">
      <c r="A31" s="16" t="s">
        <v>20</v>
      </c>
      <c r="B31" s="41">
        <f>'по отчету'!B31/1000</f>
        <v>145209.29999999999</v>
      </c>
      <c r="C31" s="41">
        <f>'по отчету'!B31/1000</f>
        <v>145209.29999999999</v>
      </c>
      <c r="D31" s="41">
        <f>'по отчету'!C31/1000</f>
        <v>244000</v>
      </c>
      <c r="E31" s="37">
        <f t="shared" si="0"/>
        <v>98791</v>
      </c>
      <c r="F31" s="125">
        <v>244000</v>
      </c>
      <c r="G31" s="48">
        <v>145209254.12</v>
      </c>
    </row>
    <row r="32" spans="1:7" s="54" customFormat="1" x14ac:dyDescent="0.25">
      <c r="A32" s="50" t="s">
        <v>77</v>
      </c>
      <c r="B32" s="45">
        <f>'по отчету'!B32/1000</f>
        <v>19958.7</v>
      </c>
      <c r="C32" s="45">
        <f>'по отчету'!B32/1000</f>
        <v>19958.7</v>
      </c>
      <c r="D32" s="45">
        <f>'по отчету'!C32/1000</f>
        <v>0</v>
      </c>
      <c r="E32" s="51">
        <f t="shared" si="0"/>
        <v>-19959</v>
      </c>
      <c r="F32" s="125"/>
      <c r="G32" s="53">
        <v>19958670.800000001</v>
      </c>
    </row>
    <row r="33" spans="1:13" s="23" customFormat="1" x14ac:dyDescent="0.25">
      <c r="A33" s="7" t="s">
        <v>22</v>
      </c>
      <c r="B33" s="40">
        <f>B34+B43+B46+B47</f>
        <v>11749112.6</v>
      </c>
      <c r="C33" s="40">
        <f>C34+C43+C46+C47</f>
        <v>11749112.699999999</v>
      </c>
      <c r="D33" s="40">
        <f>D34+D43+D46+D47</f>
        <v>20883916.899999999</v>
      </c>
      <c r="E33" s="37">
        <f t="shared" si="0"/>
        <v>9134804</v>
      </c>
      <c r="F33" s="12"/>
      <c r="G33" s="40">
        <f>G34+G43+G46+G47</f>
        <v>11749112567.799999</v>
      </c>
      <c r="H33" s="22"/>
      <c r="I33" s="22"/>
      <c r="J33" s="22"/>
      <c r="K33" s="22"/>
      <c r="L33" s="22"/>
      <c r="M33" s="22"/>
    </row>
    <row r="34" spans="1:13" ht="33" customHeight="1" x14ac:dyDescent="0.25">
      <c r="A34" s="16" t="s">
        <v>37</v>
      </c>
      <c r="B34" s="41">
        <f>B35+B39+B40+B41</f>
        <v>11188536.1</v>
      </c>
      <c r="C34" s="41">
        <f>C35+C39+C40+C41</f>
        <v>11188536.199999999</v>
      </c>
      <c r="D34" s="41">
        <f>D35+D39+D40+D41</f>
        <v>20089875.100000001</v>
      </c>
      <c r="E34" s="37">
        <f t="shared" si="0"/>
        <v>8901339</v>
      </c>
      <c r="F34" s="13"/>
      <c r="G34" s="41">
        <f>G35+G39+G40+G41</f>
        <v>11188536145.299999</v>
      </c>
      <c r="H34" s="24"/>
      <c r="I34" s="24"/>
    </row>
    <row r="35" spans="1:13" ht="31.5" x14ac:dyDescent="0.25">
      <c r="A35" s="16" t="s">
        <v>23</v>
      </c>
      <c r="B35" s="41">
        <f>B36+B37+B38</f>
        <v>8982151</v>
      </c>
      <c r="C35" s="41">
        <f>C36+C37+C38</f>
        <v>8982151</v>
      </c>
      <c r="D35" s="41">
        <f>D36+D37+D38</f>
        <v>13084604.4</v>
      </c>
      <c r="E35" s="37">
        <f t="shared" si="0"/>
        <v>4102453</v>
      </c>
      <c r="F35" s="19"/>
      <c r="G35" s="41">
        <f>G36+G37+G38</f>
        <v>8982151000</v>
      </c>
    </row>
    <row r="36" spans="1:13" x14ac:dyDescent="0.25">
      <c r="A36" s="18" t="s">
        <v>69</v>
      </c>
      <c r="B36" s="41">
        <f>'по отчету'!B36/1000</f>
        <v>5695028</v>
      </c>
      <c r="C36" s="41">
        <f>'по отчету'!B36/1000</f>
        <v>5695028</v>
      </c>
      <c r="D36" s="41">
        <f>'по отчету'!C36/1000</f>
        <v>8542541.4000000004</v>
      </c>
      <c r="E36" s="37">
        <f t="shared" si="0"/>
        <v>2847513</v>
      </c>
      <c r="F36" s="19"/>
      <c r="G36" s="48">
        <v>5695028000</v>
      </c>
    </row>
    <row r="37" spans="1:13" ht="31.5" x14ac:dyDescent="0.25">
      <c r="A37" s="18" t="s">
        <v>70</v>
      </c>
      <c r="B37" s="41">
        <f>'по отчету'!B37/1000</f>
        <v>777235</v>
      </c>
      <c r="C37" s="41">
        <f>'по отчету'!B37/1000</f>
        <v>777235</v>
      </c>
      <c r="D37" s="41">
        <f>'по отчету'!C37/1000</f>
        <v>777235</v>
      </c>
      <c r="E37" s="37">
        <f t="shared" si="0"/>
        <v>0</v>
      </c>
      <c r="F37" s="19"/>
      <c r="G37" s="48">
        <v>777235000</v>
      </c>
    </row>
    <row r="38" spans="1:13" ht="47.25" x14ac:dyDescent="0.25">
      <c r="A38" s="18" t="s">
        <v>66</v>
      </c>
      <c r="B38" s="41">
        <f>'по отчету'!B38/1000</f>
        <v>2509888</v>
      </c>
      <c r="C38" s="41">
        <f>'по отчету'!B38/1000</f>
        <v>2509888</v>
      </c>
      <c r="D38" s="41">
        <f>'по отчету'!C38/1000</f>
        <v>3764828</v>
      </c>
      <c r="E38" s="37">
        <f t="shared" si="0"/>
        <v>1254940</v>
      </c>
      <c r="F38" s="19"/>
      <c r="G38" s="48">
        <v>2509888000</v>
      </c>
    </row>
    <row r="39" spans="1:13" ht="31.5" x14ac:dyDescent="0.25">
      <c r="A39" s="18" t="s">
        <v>24</v>
      </c>
      <c r="B39" s="41">
        <f>'по отчету'!B39/1000</f>
        <v>461549.8</v>
      </c>
      <c r="C39" s="41">
        <f>'по отчету'!B39/1000</f>
        <v>461549.8</v>
      </c>
      <c r="D39" s="41">
        <f>'по отчету'!C39/1000</f>
        <v>4228319.5</v>
      </c>
      <c r="E39" s="37">
        <f t="shared" si="0"/>
        <v>3766770</v>
      </c>
      <c r="F39" s="19"/>
      <c r="G39" s="48">
        <v>461549766.41000003</v>
      </c>
    </row>
    <row r="40" spans="1:13" ht="31.5" x14ac:dyDescent="0.25">
      <c r="A40" s="18" t="s">
        <v>25</v>
      </c>
      <c r="B40" s="41">
        <v>1547393.5</v>
      </c>
      <c r="C40" s="41">
        <f>'по отчету'!B40/1000</f>
        <v>1547393.6</v>
      </c>
      <c r="D40" s="41">
        <f>'по отчету'!C40/1000</f>
        <v>2326233.9</v>
      </c>
      <c r="E40" s="37">
        <f t="shared" si="0"/>
        <v>778840</v>
      </c>
      <c r="F40" s="19"/>
      <c r="G40" s="48">
        <v>1547393560.0699999</v>
      </c>
    </row>
    <row r="41" spans="1:13" x14ac:dyDescent="0.25">
      <c r="A41" s="18" t="s">
        <v>26</v>
      </c>
      <c r="B41" s="41">
        <f>'по отчету'!B41/1000</f>
        <v>197441.8</v>
      </c>
      <c r="C41" s="41">
        <f>'по отчету'!B41/1000</f>
        <v>197441.8</v>
      </c>
      <c r="D41" s="41">
        <f>'по отчету'!C41/1000</f>
        <v>450717.3</v>
      </c>
      <c r="E41" s="37">
        <f t="shared" si="0"/>
        <v>253276</v>
      </c>
      <c r="F41" s="19"/>
      <c r="G41" s="48">
        <v>197441818.78</v>
      </c>
    </row>
    <row r="42" spans="1:13" ht="16.5" customHeight="1" x14ac:dyDescent="0.25">
      <c r="A42" s="18" t="s">
        <v>27</v>
      </c>
      <c r="B42" s="41">
        <f>'по отчету'!B42/1000</f>
        <v>0</v>
      </c>
      <c r="C42" s="41">
        <f>'по отчету'!B42/1000</f>
        <v>0</v>
      </c>
      <c r="D42" s="41">
        <f>'по отчету'!C42/1000</f>
        <v>0</v>
      </c>
      <c r="E42" s="37">
        <f t="shared" si="0"/>
        <v>0</v>
      </c>
      <c r="F42" s="19"/>
      <c r="G42" s="41"/>
    </row>
    <row r="43" spans="1:13" ht="31.5" x14ac:dyDescent="0.25">
      <c r="A43" s="16" t="s">
        <v>28</v>
      </c>
      <c r="B43" s="41">
        <f>'по отчету'!B43/1000</f>
        <v>609781.1</v>
      </c>
      <c r="C43" s="41">
        <f>'по отчету'!B43/1000</f>
        <v>609781.1</v>
      </c>
      <c r="D43" s="41">
        <f>'по отчету'!C43/1000</f>
        <v>838819.7</v>
      </c>
      <c r="E43" s="37">
        <f t="shared" si="0"/>
        <v>229039</v>
      </c>
      <c r="F43" s="19"/>
      <c r="G43" s="48">
        <v>609781090.59000003</v>
      </c>
    </row>
    <row r="44" spans="1:13" ht="31.5" hidden="1" x14ac:dyDescent="0.25">
      <c r="A44" s="16" t="s">
        <v>38</v>
      </c>
      <c r="B44" s="41">
        <f>'по отчету'!B44/1000</f>
        <v>0</v>
      </c>
      <c r="C44" s="41">
        <f>'по отчету'!B44/1000</f>
        <v>0</v>
      </c>
      <c r="D44" s="41">
        <f>'по отчету'!C44/1000</f>
        <v>0</v>
      </c>
      <c r="E44" s="37">
        <f t="shared" si="0"/>
        <v>0</v>
      </c>
      <c r="F44" s="19"/>
      <c r="G44" s="41"/>
    </row>
    <row r="45" spans="1:13" hidden="1" x14ac:dyDescent="0.25">
      <c r="A45" s="16" t="s">
        <v>42</v>
      </c>
      <c r="B45" s="41">
        <f>'по отчету'!B45/1000</f>
        <v>0</v>
      </c>
      <c r="C45" s="41">
        <f>'по отчету'!B45/1000</f>
        <v>0</v>
      </c>
      <c r="D45" s="41">
        <f>'по отчету'!C45/1000</f>
        <v>0</v>
      </c>
      <c r="E45" s="37">
        <f t="shared" si="0"/>
        <v>0</v>
      </c>
      <c r="F45" s="19"/>
      <c r="G45" s="41"/>
    </row>
    <row r="46" spans="1:13" x14ac:dyDescent="0.25">
      <c r="A46" s="16" t="s">
        <v>72</v>
      </c>
      <c r="B46" s="41">
        <f>'по отчету'!B46/1000</f>
        <v>4285</v>
      </c>
      <c r="C46" s="41">
        <f>'по отчету'!B46/1000</f>
        <v>4285</v>
      </c>
      <c r="D46" s="41">
        <f>'по отчету'!C46/1000</f>
        <v>8139.2</v>
      </c>
      <c r="E46" s="37">
        <f t="shared" si="0"/>
        <v>3854</v>
      </c>
      <c r="F46" s="19"/>
      <c r="G46" s="48">
        <v>4284957.5599999996</v>
      </c>
    </row>
    <row r="47" spans="1:13" s="26" customFormat="1" ht="63" x14ac:dyDescent="0.25">
      <c r="A47" s="20" t="s">
        <v>73</v>
      </c>
      <c r="B47" s="41">
        <f>'по отчету'!B47/1000</f>
        <v>-53489.599999999999</v>
      </c>
      <c r="C47" s="41">
        <f>'по отчету'!B47/1000</f>
        <v>-53489.599999999999</v>
      </c>
      <c r="D47" s="41">
        <f>'по отчету'!C47/1000</f>
        <v>-52917.1</v>
      </c>
      <c r="E47" s="37">
        <f t="shared" si="0"/>
        <v>573</v>
      </c>
      <c r="F47" s="25"/>
      <c r="G47" s="48">
        <f>58733428.11-112223053.75</f>
        <v>-53489625.640000001</v>
      </c>
    </row>
    <row r="48" spans="1:13" s="26" customFormat="1" ht="31.5" hidden="1" x14ac:dyDescent="0.25">
      <c r="A48" s="20" t="s">
        <v>21</v>
      </c>
      <c r="B48" s="41"/>
      <c r="C48" s="41"/>
      <c r="D48" s="41"/>
      <c r="E48" s="37">
        <f t="shared" si="0"/>
        <v>0</v>
      </c>
      <c r="F48" s="25"/>
      <c r="G48" s="41"/>
    </row>
    <row r="49" spans="1:13" s="23" customFormat="1" x14ac:dyDescent="0.25">
      <c r="A49" s="7" t="s">
        <v>49</v>
      </c>
      <c r="B49" s="43">
        <f>B5+B33</f>
        <v>28790762.199999999</v>
      </c>
      <c r="C49" s="43">
        <f>C5+C33</f>
        <v>28961461.199999999</v>
      </c>
      <c r="D49" s="43">
        <f>D5+D33</f>
        <v>44409130</v>
      </c>
      <c r="E49" s="37">
        <f t="shared" si="0"/>
        <v>15618368</v>
      </c>
      <c r="F49" s="12"/>
      <c r="G49" s="43">
        <f>G5+G33</f>
        <v>28908962199.5</v>
      </c>
      <c r="H49" s="22"/>
      <c r="I49" s="22"/>
      <c r="J49" s="22"/>
      <c r="K49" s="22"/>
      <c r="L49" s="22"/>
      <c r="M49" s="22"/>
    </row>
    <row r="50" spans="1:13" s="23" customFormat="1" x14ac:dyDescent="0.25">
      <c r="A50" s="7" t="s">
        <v>40</v>
      </c>
      <c r="B50" s="44"/>
      <c r="C50" s="41"/>
      <c r="D50" s="41"/>
      <c r="E50" s="37">
        <f t="shared" si="0"/>
        <v>0</v>
      </c>
      <c r="F50" s="25"/>
      <c r="G50" s="44"/>
    </row>
    <row r="51" spans="1:13" x14ac:dyDescent="0.25">
      <c r="A51" s="20" t="s">
        <v>50</v>
      </c>
      <c r="B51" s="41">
        <f>'по отчету'!B51/1000</f>
        <v>896995.1</v>
      </c>
      <c r="C51" s="41">
        <v>1825307.5</v>
      </c>
      <c r="D51" s="41">
        <v>1825307.5</v>
      </c>
      <c r="E51" s="37">
        <f t="shared" si="0"/>
        <v>928312</v>
      </c>
      <c r="F51" s="49">
        <v>1870085414.77</v>
      </c>
      <c r="G51" s="49">
        <v>896995128.30999994</v>
      </c>
      <c r="H51" s="49">
        <v>896995128.30999994</v>
      </c>
      <c r="I51" s="24"/>
      <c r="J51" s="24"/>
      <c r="K51" s="24"/>
      <c r="L51" s="24"/>
    </row>
    <row r="52" spans="1:13" x14ac:dyDescent="0.25">
      <c r="A52" s="20" t="s">
        <v>51</v>
      </c>
      <c r="B52" s="41">
        <f>'по отчету'!B52/1000</f>
        <v>9470</v>
      </c>
      <c r="C52" s="41">
        <f>'по отчету'!B52/1000</f>
        <v>9470</v>
      </c>
      <c r="D52" s="41">
        <f>'по отчету'!C52/1000</f>
        <v>18815.5</v>
      </c>
      <c r="E52" s="37">
        <f t="shared" si="0"/>
        <v>9346</v>
      </c>
      <c r="F52" s="49">
        <v>8410562.9399999995</v>
      </c>
      <c r="G52" s="49">
        <v>9470017.6099999994</v>
      </c>
      <c r="H52" s="49">
        <v>9470017.6099999994</v>
      </c>
      <c r="I52" s="24"/>
      <c r="J52" s="24"/>
      <c r="K52" s="24"/>
      <c r="L52" s="24"/>
    </row>
    <row r="53" spans="1:13" ht="17.25" customHeight="1" x14ac:dyDescent="0.25">
      <c r="A53" s="20" t="s">
        <v>52</v>
      </c>
      <c r="B53" s="41">
        <f>'по отчету'!B53/1000</f>
        <v>461296.7</v>
      </c>
      <c r="C53" s="41">
        <f>'по отчету'!B53/1000</f>
        <v>461296.7</v>
      </c>
      <c r="D53" s="41">
        <f>'по отчету'!C53/1000</f>
        <v>790785.3</v>
      </c>
      <c r="E53" s="37">
        <f t="shared" si="0"/>
        <v>329489</v>
      </c>
      <c r="F53" s="49">
        <v>475040164.93000001</v>
      </c>
      <c r="G53" s="49">
        <v>461296688.99000001</v>
      </c>
      <c r="H53" s="49">
        <v>461296688.99000001</v>
      </c>
      <c r="I53" s="24"/>
      <c r="J53" s="24"/>
      <c r="K53" s="24"/>
      <c r="L53" s="24"/>
    </row>
    <row r="54" spans="1:13" x14ac:dyDescent="0.25">
      <c r="A54" s="20" t="s">
        <v>53</v>
      </c>
      <c r="B54" s="41">
        <f>'по отчету'!B54/1000</f>
        <v>2708222.5</v>
      </c>
      <c r="C54" s="41">
        <f>'по отчету'!B54/1000</f>
        <v>2708222.5</v>
      </c>
      <c r="D54" s="41">
        <f>'по отчету'!C54/1000</f>
        <v>6711239.7000000002</v>
      </c>
      <c r="E54" s="37">
        <f t="shared" si="0"/>
        <v>4003017</v>
      </c>
      <c r="F54" s="49">
        <v>3313458233.4000001</v>
      </c>
      <c r="G54" s="49">
        <v>2708222484.3800001</v>
      </c>
      <c r="H54" s="49">
        <v>2708222484.3800001</v>
      </c>
      <c r="I54" s="24"/>
      <c r="J54" s="24"/>
      <c r="K54" s="24"/>
      <c r="L54" s="24"/>
    </row>
    <row r="55" spans="1:13" x14ac:dyDescent="0.25">
      <c r="A55" s="20" t="s">
        <v>54</v>
      </c>
      <c r="B55" s="41">
        <f>'по отчету'!B55/1000</f>
        <v>1242387</v>
      </c>
      <c r="C55" s="41">
        <f>'по отчету'!B55/1000</f>
        <v>1242387</v>
      </c>
      <c r="D55" s="41">
        <f>'по отчету'!C55/1000</f>
        <v>3850202.8</v>
      </c>
      <c r="E55" s="37">
        <f t="shared" si="0"/>
        <v>2607816</v>
      </c>
      <c r="F55" s="49">
        <v>1718858129.73</v>
      </c>
      <c r="G55" s="49">
        <v>1242386966.45</v>
      </c>
      <c r="H55" s="49">
        <v>1242386966.45</v>
      </c>
      <c r="I55" s="24"/>
      <c r="J55" s="24"/>
      <c r="K55" s="24"/>
      <c r="L55" s="24"/>
    </row>
    <row r="56" spans="1:13" x14ac:dyDescent="0.25">
      <c r="A56" s="20" t="s">
        <v>55</v>
      </c>
      <c r="B56" s="41">
        <f>'по отчету'!B56/1000</f>
        <v>1137531</v>
      </c>
      <c r="C56" s="41">
        <f>'по отчету'!B56/1000</f>
        <v>1137531</v>
      </c>
      <c r="D56" s="41">
        <f>'по отчету'!C56/1000</f>
        <v>4366722.7</v>
      </c>
      <c r="E56" s="37">
        <f t="shared" si="0"/>
        <v>3229192</v>
      </c>
      <c r="F56" s="49">
        <v>1453753388.0699999</v>
      </c>
      <c r="G56" s="49">
        <v>1137530966.46</v>
      </c>
      <c r="H56" s="49">
        <v>1137530966.46</v>
      </c>
      <c r="I56" s="24"/>
      <c r="J56" s="24"/>
      <c r="K56" s="24"/>
      <c r="L56" s="24"/>
    </row>
    <row r="57" spans="1:13" x14ac:dyDescent="0.25">
      <c r="A57" s="20" t="s">
        <v>56</v>
      </c>
      <c r="B57" s="41">
        <f>'по отчету'!B57/1000</f>
        <v>6372.3</v>
      </c>
      <c r="C57" s="41">
        <f>'по отчету'!B57/1000</f>
        <v>6372.3</v>
      </c>
      <c r="D57" s="41">
        <f>'по отчету'!C57/1000</f>
        <v>14900.5</v>
      </c>
      <c r="E57" s="37">
        <f t="shared" si="0"/>
        <v>8528</v>
      </c>
      <c r="F57" s="49">
        <v>7314373.6900000004</v>
      </c>
      <c r="G57" s="49">
        <v>6372286.9299999997</v>
      </c>
      <c r="H57" s="49">
        <v>6372286.9299999997</v>
      </c>
      <c r="I57" s="24"/>
      <c r="J57" s="24"/>
      <c r="K57" s="24"/>
      <c r="L57" s="24"/>
    </row>
    <row r="58" spans="1:13" x14ac:dyDescent="0.25">
      <c r="A58" s="20" t="s">
        <v>57</v>
      </c>
      <c r="B58" s="41">
        <f>'по отчету'!B58/1000</f>
        <v>5254111.5</v>
      </c>
      <c r="C58" s="41">
        <f>'по отчету'!B58/1000</f>
        <v>5254111.5</v>
      </c>
      <c r="D58" s="41">
        <f>'по отчету'!C58/1000</f>
        <v>8214104</v>
      </c>
      <c r="E58" s="37">
        <f t="shared" si="0"/>
        <v>2959993</v>
      </c>
      <c r="F58" s="49">
        <v>7803677073.0699997</v>
      </c>
      <c r="G58" s="49">
        <v>5254111462.0799999</v>
      </c>
      <c r="H58" s="49">
        <v>5254111462.0799999</v>
      </c>
      <c r="I58" s="24"/>
      <c r="J58" s="24"/>
      <c r="K58" s="24"/>
      <c r="L58" s="24"/>
    </row>
    <row r="59" spans="1:13" x14ac:dyDescent="0.25">
      <c r="A59" s="20" t="s">
        <v>58</v>
      </c>
      <c r="B59" s="41">
        <f>'по отчету'!B59/1000</f>
        <v>635297.9</v>
      </c>
      <c r="C59" s="41">
        <f>'по отчету'!B59/1000</f>
        <v>635297.9</v>
      </c>
      <c r="D59" s="41">
        <f>'по отчету'!C59/1000</f>
        <v>1113062</v>
      </c>
      <c r="E59" s="37">
        <f t="shared" si="0"/>
        <v>477764</v>
      </c>
      <c r="F59" s="49">
        <v>1029566249.17</v>
      </c>
      <c r="G59" s="49">
        <v>635297911.88999999</v>
      </c>
      <c r="H59" s="49">
        <v>635297911.88999999</v>
      </c>
      <c r="I59" s="24"/>
      <c r="J59" s="24"/>
      <c r="K59" s="24"/>
      <c r="L59" s="24"/>
    </row>
    <row r="60" spans="1:13" x14ac:dyDescent="0.25">
      <c r="A60" s="20" t="s">
        <v>59</v>
      </c>
      <c r="B60" s="41">
        <f>'по отчету'!B60/1000</f>
        <v>1430066.8</v>
      </c>
      <c r="C60" s="41">
        <f>'по отчету'!B60/1000</f>
        <v>1430066.8</v>
      </c>
      <c r="D60" s="41">
        <f>'по отчету'!C60/1000</f>
        <v>3123330.3</v>
      </c>
      <c r="E60" s="37">
        <f t="shared" si="0"/>
        <v>1693264</v>
      </c>
      <c r="F60" s="49">
        <v>1430958481.26</v>
      </c>
      <c r="G60" s="49">
        <v>1430066791.26</v>
      </c>
      <c r="H60" s="49">
        <v>1430066791.26</v>
      </c>
      <c r="I60" s="24"/>
      <c r="J60" s="24"/>
      <c r="K60" s="24"/>
      <c r="L60" s="24"/>
    </row>
    <row r="61" spans="1:13" x14ac:dyDescent="0.25">
      <c r="A61" s="20" t="s">
        <v>60</v>
      </c>
      <c r="B61" s="41">
        <f>'по отчету'!B61/1000</f>
        <v>9083408.6999999993</v>
      </c>
      <c r="C61" s="41">
        <f>'по отчету'!B61/1000</f>
        <v>9083408.6999999993</v>
      </c>
      <c r="D61" s="41">
        <f>'по отчету'!C61/1000</f>
        <v>13588336.4</v>
      </c>
      <c r="E61" s="37">
        <f t="shared" si="0"/>
        <v>4504928</v>
      </c>
      <c r="F61" s="49">
        <v>9162319999.8600006</v>
      </c>
      <c r="G61" s="49">
        <v>9083408713.3999996</v>
      </c>
      <c r="H61" s="49">
        <v>9083408713.3999996</v>
      </c>
      <c r="I61" s="24"/>
      <c r="J61" s="24"/>
      <c r="K61" s="24"/>
      <c r="L61" s="24"/>
    </row>
    <row r="62" spans="1:13" x14ac:dyDescent="0.25">
      <c r="A62" s="20" t="s">
        <v>61</v>
      </c>
      <c r="B62" s="41">
        <v>130489.5</v>
      </c>
      <c r="C62" s="41">
        <f>'по отчету'!B62/1000</f>
        <v>130489.4</v>
      </c>
      <c r="D62" s="41">
        <f>'по отчету'!C62/1000</f>
        <v>493790.6</v>
      </c>
      <c r="E62" s="37">
        <f t="shared" si="0"/>
        <v>363301</v>
      </c>
      <c r="F62" s="49">
        <v>297965274.66000003</v>
      </c>
      <c r="G62" s="49">
        <v>130489433.02</v>
      </c>
      <c r="H62" s="49">
        <v>130489433.02</v>
      </c>
      <c r="I62" s="24"/>
      <c r="J62" s="24"/>
      <c r="K62" s="24"/>
      <c r="L62" s="24"/>
    </row>
    <row r="63" spans="1:13" x14ac:dyDescent="0.25">
      <c r="A63" s="20" t="s">
        <v>62</v>
      </c>
      <c r="B63" s="41">
        <f>'по отчету'!B63/1000</f>
        <v>63055.5</v>
      </c>
      <c r="C63" s="41">
        <f>'по отчету'!B63/1000</f>
        <v>63055.5</v>
      </c>
      <c r="D63" s="41">
        <f>'по отчету'!C63/1000</f>
        <v>93488.7</v>
      </c>
      <c r="E63" s="37">
        <f t="shared" si="0"/>
        <v>30433</v>
      </c>
      <c r="F63" s="49">
        <v>67899269.680000007</v>
      </c>
      <c r="G63" s="49">
        <v>63055510</v>
      </c>
      <c r="H63" s="49">
        <v>63055510</v>
      </c>
      <c r="I63" s="24"/>
      <c r="J63" s="24"/>
      <c r="K63" s="24"/>
      <c r="L63" s="24"/>
    </row>
    <row r="64" spans="1:13" x14ac:dyDescent="0.25">
      <c r="A64" s="20" t="s">
        <v>63</v>
      </c>
      <c r="B64" s="41">
        <f>'по отчету'!B64/1000</f>
        <v>671554.6</v>
      </c>
      <c r="C64" s="41">
        <f>'по отчету'!B64/1000</f>
        <v>671554.6</v>
      </c>
      <c r="D64" s="41">
        <f>'по отчету'!C64/1000</f>
        <v>1304677.2</v>
      </c>
      <c r="E64" s="37">
        <f t="shared" si="0"/>
        <v>633123</v>
      </c>
      <c r="F64" s="49">
        <v>848838237.34000003</v>
      </c>
      <c r="G64" s="49">
        <v>671554621.57000005</v>
      </c>
      <c r="H64" s="49">
        <v>671554621.57000005</v>
      </c>
      <c r="I64" s="24"/>
      <c r="J64" s="24"/>
      <c r="K64" s="24"/>
      <c r="L64" s="24"/>
    </row>
    <row r="65" spans="1:12" ht="33" customHeight="1" x14ac:dyDescent="0.25">
      <c r="A65" s="20" t="s">
        <v>64</v>
      </c>
      <c r="B65" s="41">
        <f>'по отчету'!B65/1000</f>
        <v>789110</v>
      </c>
      <c r="C65" s="41">
        <f>'по отчету'!B65/1000</f>
        <v>789110</v>
      </c>
      <c r="D65" s="41">
        <f>'по отчету'!C65/1000</f>
        <v>1343504.5</v>
      </c>
      <c r="E65" s="37">
        <f t="shared" si="0"/>
        <v>554395</v>
      </c>
      <c r="F65" s="49"/>
      <c r="G65" s="49">
        <v>789110046.72000003</v>
      </c>
      <c r="H65" s="49">
        <v>789110046.72000003</v>
      </c>
      <c r="I65" s="24"/>
      <c r="J65" s="24"/>
      <c r="K65" s="24"/>
      <c r="L65" s="24"/>
    </row>
    <row r="66" spans="1:12" s="15" customFormat="1" x14ac:dyDescent="0.25">
      <c r="A66" s="7" t="s">
        <v>65</v>
      </c>
      <c r="B66" s="40">
        <f>SUM(B51:B54,B56:B65)</f>
        <v>23276982.100000001</v>
      </c>
      <c r="C66" s="40">
        <f>SUM(C51:C54,C56:C65)</f>
        <v>24205294.399999999</v>
      </c>
      <c r="D66" s="40">
        <f>SUM(D51:D54,D56:D65)</f>
        <v>43002064.899999999</v>
      </c>
      <c r="E66" s="37">
        <f t="shared" ref="E66" si="1">B66*100/D66</f>
        <v>54</v>
      </c>
      <c r="F66" s="12"/>
      <c r="G66" s="40">
        <f>SUM(G51:G54,G56:G65)</f>
        <v>23276982062.599998</v>
      </c>
      <c r="H66" s="28"/>
      <c r="I66" s="28"/>
      <c r="J66" s="28"/>
      <c r="K66" s="14"/>
      <c r="L66" s="14"/>
    </row>
    <row r="67" spans="1:12" s="23" customFormat="1" ht="31.5" x14ac:dyDescent="0.25">
      <c r="A67" s="7" t="s">
        <v>47</v>
      </c>
      <c r="B67" s="40">
        <f>B5+B33-B66</f>
        <v>5513780.0999999996</v>
      </c>
      <c r="C67" s="40">
        <f>C5+C33-C66</f>
        <v>4756166.8</v>
      </c>
      <c r="D67" s="40">
        <f>D5+D33-D66</f>
        <v>1407065.1</v>
      </c>
      <c r="E67" s="37"/>
      <c r="F67" s="12"/>
      <c r="G67" s="40">
        <f>G5+G33-G66</f>
        <v>5631980136.8999996</v>
      </c>
      <c r="H67" s="22"/>
      <c r="I67" s="22"/>
      <c r="J67" s="22"/>
      <c r="K67" s="22"/>
    </row>
    <row r="68" spans="1:12" s="23" customFormat="1" ht="17.25" customHeight="1" x14ac:dyDescent="0.25">
      <c r="A68" s="7" t="s">
        <v>29</v>
      </c>
      <c r="B68" s="40">
        <f>B69+B70+B71+B72+B78</f>
        <v>-5513780.0999999996</v>
      </c>
      <c r="C68" s="40">
        <f>C69+C70+C71+C72+C78</f>
        <v>146788.6</v>
      </c>
      <c r="D68" s="40">
        <f>D69+D70+D71+D72+D78</f>
        <v>146788.6</v>
      </c>
      <c r="E68" s="37"/>
      <c r="F68" s="21"/>
      <c r="G68" s="22"/>
      <c r="H68" s="22"/>
      <c r="I68" s="22"/>
    </row>
    <row r="69" spans="1:12" ht="33.75" customHeight="1" x14ac:dyDescent="0.25">
      <c r="A69" s="16" t="s">
        <v>30</v>
      </c>
      <c r="B69" s="41">
        <v>-1550000</v>
      </c>
      <c r="C69" s="41">
        <v>450000</v>
      </c>
      <c r="D69" s="41">
        <v>450000</v>
      </c>
      <c r="E69" s="37"/>
      <c r="F69" s="19"/>
    </row>
    <row r="70" spans="1:12" ht="17.25" customHeight="1" x14ac:dyDescent="0.25">
      <c r="A70" s="16" t="s">
        <v>31</v>
      </c>
      <c r="B70" s="41">
        <v>-2320000</v>
      </c>
      <c r="C70" s="41">
        <v>2336995.2000000002</v>
      </c>
      <c r="D70" s="41">
        <v>2336995.2000000002</v>
      </c>
      <c r="E70" s="37"/>
      <c r="F70" s="19"/>
    </row>
    <row r="71" spans="1:12" ht="31.5" x14ac:dyDescent="0.25">
      <c r="A71" s="16" t="s">
        <v>32</v>
      </c>
      <c r="B71" s="41">
        <v>-2800125.5</v>
      </c>
      <c r="C71" s="41">
        <v>-2800125.5</v>
      </c>
      <c r="D71" s="41">
        <v>-2800125.5</v>
      </c>
      <c r="E71" s="37"/>
      <c r="F71" s="19"/>
    </row>
    <row r="72" spans="1:12" ht="31.5" x14ac:dyDescent="0.25">
      <c r="A72" s="16" t="s">
        <v>33</v>
      </c>
      <c r="B72" s="41">
        <v>1488381.9</v>
      </c>
      <c r="C72" s="41">
        <f>C73+C74+C76</f>
        <v>0</v>
      </c>
      <c r="D72" s="41">
        <f>D73+D74+D76</f>
        <v>0</v>
      </c>
      <c r="E72" s="37"/>
      <c r="F72" s="19"/>
    </row>
    <row r="73" spans="1:12" ht="31.5" x14ac:dyDescent="0.25">
      <c r="A73" s="18" t="s">
        <v>34</v>
      </c>
      <c r="B73" s="41">
        <v>1844</v>
      </c>
      <c r="C73" s="41">
        <v>59730</v>
      </c>
      <c r="D73" s="41">
        <v>59730</v>
      </c>
      <c r="E73" s="37"/>
      <c r="F73" s="19"/>
    </row>
    <row r="74" spans="1:12" ht="31.5" x14ac:dyDescent="0.25">
      <c r="A74" s="18" t="s">
        <v>44</v>
      </c>
      <c r="B74" s="41">
        <v>0</v>
      </c>
      <c r="C74" s="41">
        <v>-59730</v>
      </c>
      <c r="D74" s="41">
        <v>-59730</v>
      </c>
      <c r="E74" s="37"/>
      <c r="F74" s="19"/>
    </row>
    <row r="75" spans="1:12" hidden="1" x14ac:dyDescent="0.25">
      <c r="A75" s="18" t="s">
        <v>41</v>
      </c>
      <c r="B75" s="41"/>
      <c r="C75" s="41"/>
      <c r="D75" s="41"/>
      <c r="E75" s="37"/>
      <c r="F75" s="19"/>
    </row>
    <row r="76" spans="1:12" ht="31.5" x14ac:dyDescent="0.25">
      <c r="A76" s="18" t="s">
        <v>46</v>
      </c>
      <c r="B76" s="41">
        <v>112257.5</v>
      </c>
      <c r="C76" s="41">
        <v>0</v>
      </c>
      <c r="D76" s="41">
        <v>0</v>
      </c>
      <c r="E76" s="37"/>
      <c r="F76" s="19"/>
    </row>
    <row r="77" spans="1:12" ht="31.5" x14ac:dyDescent="0.25">
      <c r="A77" s="18" t="s">
        <v>45</v>
      </c>
      <c r="B77" s="41">
        <v>1374280.4</v>
      </c>
      <c r="C77" s="41">
        <v>0</v>
      </c>
      <c r="D77" s="41">
        <v>0</v>
      </c>
      <c r="E77" s="37"/>
      <c r="F77" s="19"/>
    </row>
    <row r="78" spans="1:12" ht="16.5" customHeight="1" x14ac:dyDescent="0.25">
      <c r="A78" s="20" t="s">
        <v>35</v>
      </c>
      <c r="B78" s="41">
        <v>-332036.5</v>
      </c>
      <c r="C78" s="41">
        <v>159918.9</v>
      </c>
      <c r="D78" s="41">
        <v>159918.9</v>
      </c>
      <c r="E78" s="37"/>
      <c r="F78" s="19"/>
    </row>
    <row r="79" spans="1:12" x14ac:dyDescent="0.25">
      <c r="A79" s="29"/>
      <c r="B79" s="28">
        <f>B67+B68</f>
        <v>0</v>
      </c>
      <c r="C79" s="28"/>
      <c r="D79" s="28">
        <f>D67+D68</f>
        <v>1553854</v>
      </c>
    </row>
    <row r="80" spans="1:12" ht="10.5" customHeight="1" x14ac:dyDescent="0.25">
      <c r="A80" s="30"/>
      <c r="B80" s="38"/>
      <c r="C80" s="38"/>
      <c r="D80" s="35"/>
    </row>
    <row r="81" spans="1:4" x14ac:dyDescent="0.25">
      <c r="B81" s="39"/>
      <c r="C81" s="39"/>
      <c r="D81" s="36"/>
    </row>
    <row r="82" spans="1:4" x14ac:dyDescent="0.25">
      <c r="B82" s="39"/>
      <c r="C82" s="39"/>
      <c r="D82" s="36"/>
    </row>
    <row r="83" spans="1:4" ht="12.75" customHeight="1" x14ac:dyDescent="0.25">
      <c r="A83" s="30"/>
      <c r="B83" s="38"/>
      <c r="C83" s="38"/>
      <c r="D83" s="35"/>
    </row>
    <row r="84" spans="1:4" ht="11.25" customHeight="1" x14ac:dyDescent="0.25">
      <c r="B84" s="32"/>
      <c r="C84" s="32"/>
      <c r="D84" s="32"/>
    </row>
    <row r="85" spans="1:4" x14ac:dyDescent="0.25">
      <c r="B85" s="27"/>
      <c r="C85" s="27"/>
      <c r="D85" s="27"/>
    </row>
    <row r="86" spans="1:4" x14ac:dyDescent="0.25">
      <c r="B86" s="28"/>
      <c r="C86" s="28"/>
      <c r="D86" s="28"/>
    </row>
    <row r="89" spans="1:4" ht="11.25" customHeight="1" x14ac:dyDescent="0.25">
      <c r="A89" s="30"/>
      <c r="B89" s="38"/>
      <c r="C89" s="38"/>
      <c r="D89" s="35"/>
    </row>
    <row r="90" spans="1:4" x14ac:dyDescent="0.25">
      <c r="A90" s="29"/>
      <c r="B90" s="28"/>
      <c r="C90" s="28"/>
      <c r="D90" s="28"/>
    </row>
  </sheetData>
  <mergeCells count="3">
    <mergeCell ref="A1:D1"/>
    <mergeCell ref="F28:F29"/>
    <mergeCell ref="F31:F32"/>
  </mergeCells>
  <pageMargins left="0.62992125984251968" right="0.15748031496062992" top="0.59055118110236227" bottom="0.55118110236220474" header="0.15748031496062992" footer="0.15748031496062992"/>
  <pageSetup paperSize="9" scale="96" fitToHeight="0" orientation="portrait" r:id="rId1"/>
  <headerFooter alignWithMargins="0"/>
  <rowBreaks count="2" manualBreakCount="2">
    <brk id="32" max="16383" man="1"/>
    <brk id="67" max="16383" man="1"/>
  </rowBreaks>
  <colBreaks count="1" manualBreakCount="1">
    <brk id="3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view="pageBreakPreview" zoomScaleSheetLayoutView="100" workbookViewId="0">
      <pane xSplit="1" ySplit="3" topLeftCell="B23" activePane="bottomRight" state="frozen"/>
      <selection activeCell="A25" sqref="A25"/>
      <selection pane="topRight" activeCell="A25" sqref="A25"/>
      <selection pane="bottomLeft" activeCell="A25" sqref="A25"/>
      <selection pane="bottomRight" activeCell="A25" sqref="A25"/>
    </sheetView>
  </sheetViews>
  <sheetFormatPr defaultColWidth="9.140625" defaultRowHeight="15.75" x14ac:dyDescent="0.25"/>
  <cols>
    <col min="1" max="1" width="64.42578125" style="31" customWidth="1"/>
    <col min="2" max="2" width="14.7109375" style="14" customWidth="1"/>
    <col min="3" max="3" width="14.140625" style="14" customWidth="1"/>
    <col min="4" max="4" width="13.85546875" style="3" bestFit="1" customWidth="1"/>
    <col min="5" max="5" width="14.140625" style="3" bestFit="1" customWidth="1"/>
    <col min="6" max="6" width="8" style="3" customWidth="1"/>
    <col min="7" max="7" width="10.140625" style="3" customWidth="1"/>
    <col min="8" max="16384" width="9.140625" style="3"/>
  </cols>
  <sheetData>
    <row r="1" spans="1:12" s="1" customFormat="1" ht="36" customHeight="1" x14ac:dyDescent="0.25">
      <c r="A1" s="124" t="s">
        <v>75</v>
      </c>
      <c r="B1" s="124"/>
      <c r="C1" s="124"/>
    </row>
    <row r="2" spans="1:12" ht="13.5" customHeight="1" x14ac:dyDescent="0.25">
      <c r="A2" s="2"/>
      <c r="B2" s="33"/>
      <c r="C2" s="33" t="s">
        <v>48</v>
      </c>
    </row>
    <row r="3" spans="1:12" s="6" customFormat="1" ht="48.75" customHeight="1" x14ac:dyDescent="0.2">
      <c r="A3" s="4" t="s">
        <v>0</v>
      </c>
      <c r="B3" s="34" t="s">
        <v>74</v>
      </c>
      <c r="C3" s="34" t="s">
        <v>67</v>
      </c>
      <c r="D3" s="5"/>
    </row>
    <row r="4" spans="1:12" s="11" customFormat="1" x14ac:dyDescent="0.2">
      <c r="A4" s="7" t="s">
        <v>39</v>
      </c>
      <c r="B4" s="8"/>
      <c r="C4" s="8"/>
      <c r="D4" s="9"/>
      <c r="E4" s="10"/>
    </row>
    <row r="5" spans="1:12" s="15" customFormat="1" x14ac:dyDescent="0.25">
      <c r="A5" s="7" t="s">
        <v>1</v>
      </c>
      <c r="B5" s="40">
        <v>14754924.199999999</v>
      </c>
      <c r="C5" s="40">
        <v>23538035.699999999</v>
      </c>
      <c r="D5" s="37">
        <f>B5*100/C5</f>
        <v>63</v>
      </c>
      <c r="E5" s="12"/>
      <c r="F5" s="14"/>
      <c r="G5" s="14"/>
      <c r="H5" s="14"/>
      <c r="I5" s="14"/>
      <c r="J5" s="14"/>
      <c r="K5" s="14"/>
      <c r="L5" s="14"/>
    </row>
    <row r="6" spans="1:12" x14ac:dyDescent="0.25">
      <c r="A6" s="16" t="s">
        <v>2</v>
      </c>
      <c r="B6" s="41">
        <v>9139923.9000000004</v>
      </c>
      <c r="C6" s="41">
        <v>14358900</v>
      </c>
      <c r="D6" s="37">
        <f t="shared" ref="D6:D66" si="0">B6*100/C6</f>
        <v>64</v>
      </c>
      <c r="E6" s="17"/>
    </row>
    <row r="7" spans="1:12" x14ac:dyDescent="0.25">
      <c r="A7" s="18" t="s">
        <v>3</v>
      </c>
      <c r="B7" s="41">
        <v>4441309.9000000004</v>
      </c>
      <c r="C7" s="41">
        <v>5913100</v>
      </c>
      <c r="D7" s="37">
        <f t="shared" si="0"/>
        <v>75</v>
      </c>
      <c r="E7" s="19"/>
    </row>
    <row r="8" spans="1:12" x14ac:dyDescent="0.25">
      <c r="A8" s="18" t="s">
        <v>4</v>
      </c>
      <c r="B8" s="41">
        <v>4698614</v>
      </c>
      <c r="C8" s="41">
        <v>8445800</v>
      </c>
      <c r="D8" s="37">
        <f t="shared" si="0"/>
        <v>56</v>
      </c>
      <c r="E8" s="19"/>
    </row>
    <row r="9" spans="1:12" ht="34.5" customHeight="1" x14ac:dyDescent="0.25">
      <c r="A9" s="16" t="s">
        <v>5</v>
      </c>
      <c r="B9" s="41">
        <v>1320330.8999999999</v>
      </c>
      <c r="C9" s="41">
        <v>2290166</v>
      </c>
      <c r="D9" s="37">
        <f t="shared" si="0"/>
        <v>58</v>
      </c>
      <c r="E9" s="19"/>
    </row>
    <row r="10" spans="1:12" x14ac:dyDescent="0.25">
      <c r="A10" s="18" t="s">
        <v>6</v>
      </c>
      <c r="B10" s="41">
        <v>1320330.8999999999</v>
      </c>
      <c r="C10" s="41">
        <v>2290166</v>
      </c>
      <c r="D10" s="37">
        <f t="shared" si="0"/>
        <v>58</v>
      </c>
      <c r="E10" s="19"/>
    </row>
    <row r="11" spans="1:12" x14ac:dyDescent="0.25">
      <c r="A11" s="18" t="s">
        <v>43</v>
      </c>
      <c r="B11" s="41">
        <v>233532.7</v>
      </c>
      <c r="C11" s="41">
        <v>442408</v>
      </c>
      <c r="D11" s="37">
        <f t="shared" si="0"/>
        <v>53</v>
      </c>
      <c r="E11" s="19"/>
    </row>
    <row r="12" spans="1:12" ht="32.25" customHeight="1" x14ac:dyDescent="0.25">
      <c r="A12" s="18" t="s">
        <v>71</v>
      </c>
      <c r="B12" s="41">
        <v>1086798.2</v>
      </c>
      <c r="C12" s="41">
        <v>1847758</v>
      </c>
      <c r="D12" s="37">
        <f t="shared" si="0"/>
        <v>59</v>
      </c>
      <c r="E12" s="19"/>
    </row>
    <row r="13" spans="1:12" ht="31.5" hidden="1" x14ac:dyDescent="0.25">
      <c r="A13" s="18" t="s">
        <v>68</v>
      </c>
      <c r="B13" s="41">
        <v>-436</v>
      </c>
      <c r="C13" s="42"/>
      <c r="D13" s="37" t="e">
        <f t="shared" si="0"/>
        <v>#DIV/0!</v>
      </c>
      <c r="E13" s="19"/>
    </row>
    <row r="14" spans="1:12" x14ac:dyDescent="0.25">
      <c r="A14" s="16" t="s">
        <v>7</v>
      </c>
      <c r="B14" s="41">
        <v>1183869.1000000001</v>
      </c>
      <c r="C14" s="41">
        <v>1592858</v>
      </c>
      <c r="D14" s="37">
        <f t="shared" si="0"/>
        <v>74</v>
      </c>
      <c r="E14" s="19"/>
    </row>
    <row r="15" spans="1:12" ht="31.5" x14ac:dyDescent="0.25">
      <c r="A15" s="18" t="s">
        <v>36</v>
      </c>
      <c r="B15" s="41">
        <v>1183869.1000000001</v>
      </c>
      <c r="C15" s="41">
        <v>1592858</v>
      </c>
      <c r="D15" s="37">
        <f t="shared" si="0"/>
        <v>74</v>
      </c>
      <c r="E15" s="19"/>
    </row>
    <row r="16" spans="1:12" hidden="1" x14ac:dyDescent="0.25">
      <c r="A16" s="18" t="s">
        <v>8</v>
      </c>
      <c r="B16" s="41">
        <v>0</v>
      </c>
      <c r="C16" s="41">
        <v>0</v>
      </c>
      <c r="D16" s="37" t="e">
        <f t="shared" si="0"/>
        <v>#DIV/0!</v>
      </c>
      <c r="E16" s="19"/>
    </row>
    <row r="17" spans="1:5" x14ac:dyDescent="0.25">
      <c r="A17" s="16" t="s">
        <v>9</v>
      </c>
      <c r="B17" s="41">
        <v>1713516.1</v>
      </c>
      <c r="C17" s="41">
        <v>3040130</v>
      </c>
      <c r="D17" s="37">
        <f t="shared" si="0"/>
        <v>56</v>
      </c>
      <c r="E17" s="19"/>
    </row>
    <row r="18" spans="1:5" x14ac:dyDescent="0.25">
      <c r="A18" s="18" t="s">
        <v>10</v>
      </c>
      <c r="B18" s="41">
        <v>1479882.4</v>
      </c>
      <c r="C18" s="41">
        <v>2330130</v>
      </c>
      <c r="D18" s="37">
        <f t="shared" si="0"/>
        <v>64</v>
      </c>
      <c r="E18" s="19"/>
    </row>
    <row r="19" spans="1:5" x14ac:dyDescent="0.25">
      <c r="A19" s="18" t="s">
        <v>11</v>
      </c>
      <c r="B19" s="41">
        <v>232858.7</v>
      </c>
      <c r="C19" s="41">
        <v>708500</v>
      </c>
      <c r="D19" s="37">
        <f t="shared" si="0"/>
        <v>33</v>
      </c>
      <c r="E19" s="19"/>
    </row>
    <row r="20" spans="1:5" x14ac:dyDescent="0.25">
      <c r="A20" s="18" t="s">
        <v>12</v>
      </c>
      <c r="B20" s="41">
        <v>775</v>
      </c>
      <c r="C20" s="41">
        <v>1500</v>
      </c>
      <c r="D20" s="37">
        <f t="shared" si="0"/>
        <v>52</v>
      </c>
      <c r="E20" s="19"/>
    </row>
    <row r="21" spans="1:5" ht="31.5" x14ac:dyDescent="0.25">
      <c r="A21" s="16" t="s">
        <v>13</v>
      </c>
      <c r="B21" s="41">
        <v>370007.7</v>
      </c>
      <c r="C21" s="41">
        <v>634456</v>
      </c>
      <c r="D21" s="37">
        <f t="shared" si="0"/>
        <v>58</v>
      </c>
      <c r="E21" s="19"/>
    </row>
    <row r="22" spans="1:5" x14ac:dyDescent="0.25">
      <c r="A22" s="18" t="s">
        <v>14</v>
      </c>
      <c r="B22" s="41">
        <v>352229.7</v>
      </c>
      <c r="C22" s="41">
        <v>589536</v>
      </c>
      <c r="D22" s="37">
        <f t="shared" si="0"/>
        <v>60</v>
      </c>
      <c r="E22" s="19"/>
    </row>
    <row r="23" spans="1:5" ht="31.5" x14ac:dyDescent="0.25">
      <c r="A23" s="18" t="s">
        <v>15</v>
      </c>
      <c r="B23" s="41">
        <v>17778</v>
      </c>
      <c r="C23" s="41">
        <v>44920</v>
      </c>
      <c r="D23" s="37">
        <f t="shared" si="0"/>
        <v>40</v>
      </c>
      <c r="E23" s="19"/>
    </row>
    <row r="24" spans="1:5" s="15" customFormat="1" x14ac:dyDescent="0.25">
      <c r="A24" s="20" t="s">
        <v>79</v>
      </c>
      <c r="B24" s="41">
        <v>64917.9</v>
      </c>
      <c r="C24" s="41">
        <v>122100</v>
      </c>
      <c r="D24" s="37">
        <f t="shared" si="0"/>
        <v>53</v>
      </c>
      <c r="E24" s="19"/>
    </row>
    <row r="25" spans="1:5" ht="47.25" hidden="1" x14ac:dyDescent="0.25">
      <c r="A25" s="16" t="s">
        <v>16</v>
      </c>
      <c r="B25" s="45">
        <v>0</v>
      </c>
      <c r="C25" s="46"/>
      <c r="D25" s="37"/>
      <c r="E25" s="19"/>
    </row>
    <row r="26" spans="1:5" ht="47.25" x14ac:dyDescent="0.25">
      <c r="A26" s="16" t="s">
        <v>17</v>
      </c>
      <c r="B26" s="41">
        <v>90426.6</v>
      </c>
      <c r="C26" s="41">
        <v>212161</v>
      </c>
      <c r="D26" s="37">
        <f t="shared" si="0"/>
        <v>43</v>
      </c>
      <c r="E26" s="19"/>
    </row>
    <row r="27" spans="1:5" ht="18" customHeight="1" x14ac:dyDescent="0.25">
      <c r="A27" s="16" t="s">
        <v>18</v>
      </c>
      <c r="B27" s="41">
        <v>588140.4</v>
      </c>
      <c r="C27" s="41">
        <v>841598</v>
      </c>
      <c r="D27" s="37">
        <f t="shared" si="0"/>
        <v>70</v>
      </c>
      <c r="E27" s="19"/>
    </row>
    <row r="28" spans="1:5" s="15" customFormat="1" ht="63" x14ac:dyDescent="0.25">
      <c r="A28" s="20" t="s">
        <v>80</v>
      </c>
      <c r="B28" s="41">
        <v>156115</v>
      </c>
      <c r="C28" s="41">
        <v>200466.7</v>
      </c>
      <c r="D28" s="37">
        <f t="shared" si="0"/>
        <v>78</v>
      </c>
      <c r="E28" s="19"/>
    </row>
    <row r="29" spans="1:5" s="15" customFormat="1" ht="31.5" hidden="1" x14ac:dyDescent="0.25">
      <c r="A29" s="20" t="s">
        <v>78</v>
      </c>
      <c r="B29" s="41"/>
      <c r="C29" s="41"/>
      <c r="D29" s="37" t="e">
        <f t="shared" si="0"/>
        <v>#DIV/0!</v>
      </c>
      <c r="E29" s="19"/>
    </row>
    <row r="30" spans="1:5" x14ac:dyDescent="0.25">
      <c r="A30" s="16" t="s">
        <v>19</v>
      </c>
      <c r="B30" s="41">
        <v>453.6</v>
      </c>
      <c r="C30" s="41">
        <v>1200</v>
      </c>
      <c r="D30" s="37">
        <f t="shared" si="0"/>
        <v>38</v>
      </c>
      <c r="E30" s="19"/>
    </row>
    <row r="31" spans="1:5" ht="31.5" x14ac:dyDescent="0.25">
      <c r="A31" s="16" t="s">
        <v>81</v>
      </c>
      <c r="B31" s="41">
        <v>127223</v>
      </c>
      <c r="C31" s="41">
        <v>244000</v>
      </c>
      <c r="D31" s="37">
        <f t="shared" si="0"/>
        <v>52</v>
      </c>
      <c r="E31" s="19"/>
    </row>
    <row r="32" spans="1:5" hidden="1" x14ac:dyDescent="0.25">
      <c r="A32" s="16" t="s">
        <v>77</v>
      </c>
      <c r="B32" s="45"/>
      <c r="C32" s="45">
        <v>0</v>
      </c>
      <c r="D32" s="37" t="e">
        <f t="shared" si="0"/>
        <v>#DIV/0!</v>
      </c>
      <c r="E32" s="19"/>
    </row>
    <row r="33" spans="1:12" s="23" customFormat="1" x14ac:dyDescent="0.25">
      <c r="A33" s="7" t="s">
        <v>22</v>
      </c>
      <c r="B33" s="40">
        <v>10042883.699999999</v>
      </c>
      <c r="C33" s="40">
        <f>C34+C43+C46+C47</f>
        <v>20883916.899999999</v>
      </c>
      <c r="D33" s="37">
        <f t="shared" si="0"/>
        <v>48</v>
      </c>
      <c r="E33" s="12"/>
      <c r="F33" s="22"/>
      <c r="G33" s="22"/>
      <c r="H33" s="22"/>
      <c r="I33" s="22"/>
      <c r="J33" s="22"/>
      <c r="K33" s="22"/>
      <c r="L33" s="22"/>
    </row>
    <row r="34" spans="1:12" ht="33" customHeight="1" x14ac:dyDescent="0.25">
      <c r="A34" s="16" t="s">
        <v>37</v>
      </c>
      <c r="B34" s="41">
        <v>9858365</v>
      </c>
      <c r="C34" s="41">
        <v>20089875.100000001</v>
      </c>
      <c r="D34" s="37">
        <f t="shared" si="0"/>
        <v>49</v>
      </c>
      <c r="E34" s="13"/>
      <c r="F34" s="24"/>
      <c r="G34" s="24"/>
      <c r="H34" s="24"/>
    </row>
    <row r="35" spans="1:12" ht="31.5" x14ac:dyDescent="0.25">
      <c r="A35" s="16" t="s">
        <v>23</v>
      </c>
      <c r="B35" s="41">
        <v>7956536.5</v>
      </c>
      <c r="C35" s="41">
        <v>13084604.4</v>
      </c>
      <c r="D35" s="37">
        <f t="shared" si="0"/>
        <v>61</v>
      </c>
      <c r="E35" s="19"/>
    </row>
    <row r="36" spans="1:12" x14ac:dyDescent="0.25">
      <c r="A36" s="18" t="s">
        <v>69</v>
      </c>
      <c r="B36" s="41">
        <v>4983149.5</v>
      </c>
      <c r="C36" s="41">
        <v>8542541.4000000004</v>
      </c>
      <c r="D36" s="37">
        <f t="shared" si="0"/>
        <v>58</v>
      </c>
      <c r="E36" s="19"/>
    </row>
    <row r="37" spans="1:12" ht="31.5" x14ac:dyDescent="0.25">
      <c r="A37" s="18" t="s">
        <v>70</v>
      </c>
      <c r="B37" s="41">
        <v>777235</v>
      </c>
      <c r="C37" s="41">
        <v>777235</v>
      </c>
      <c r="D37" s="37">
        <f t="shared" si="0"/>
        <v>100</v>
      </c>
      <c r="E37" s="19"/>
    </row>
    <row r="38" spans="1:12" ht="47.25" x14ac:dyDescent="0.25">
      <c r="A38" s="18" t="s">
        <v>66</v>
      </c>
      <c r="B38" s="41">
        <v>2196152</v>
      </c>
      <c r="C38" s="41">
        <v>3764828</v>
      </c>
      <c r="D38" s="37">
        <f t="shared" si="0"/>
        <v>58</v>
      </c>
      <c r="E38" s="19"/>
    </row>
    <row r="39" spans="1:12" ht="31.5" x14ac:dyDescent="0.25">
      <c r="A39" s="18" t="s">
        <v>24</v>
      </c>
      <c r="B39" s="41">
        <v>349337.9</v>
      </c>
      <c r="C39" s="41">
        <v>4228319.5</v>
      </c>
      <c r="D39" s="37">
        <f t="shared" si="0"/>
        <v>8</v>
      </c>
      <c r="E39" s="19"/>
    </row>
    <row r="40" spans="1:12" ht="31.5" x14ac:dyDescent="0.25">
      <c r="A40" s="18" t="s">
        <v>25</v>
      </c>
      <c r="B40" s="41">
        <v>1355661.3</v>
      </c>
      <c r="C40" s="41">
        <v>2326233.9</v>
      </c>
      <c r="D40" s="37">
        <f t="shared" si="0"/>
        <v>58</v>
      </c>
      <c r="E40" s="19"/>
    </row>
    <row r="41" spans="1:12" x14ac:dyDescent="0.25">
      <c r="A41" s="18" t="s">
        <v>26</v>
      </c>
      <c r="B41" s="41">
        <v>196829.3</v>
      </c>
      <c r="C41" s="41">
        <v>450717.3</v>
      </c>
      <c r="D41" s="37">
        <f t="shared" si="0"/>
        <v>44</v>
      </c>
      <c r="E41" s="19"/>
    </row>
    <row r="42" spans="1:12" hidden="1" x14ac:dyDescent="0.25">
      <c r="A42" s="18" t="s">
        <v>27</v>
      </c>
      <c r="B42" s="41"/>
      <c r="C42" s="41"/>
      <c r="D42" s="37" t="e">
        <f t="shared" si="0"/>
        <v>#DIV/0!</v>
      </c>
      <c r="E42" s="19"/>
    </row>
    <row r="43" spans="1:12" ht="31.5" x14ac:dyDescent="0.25">
      <c r="A43" s="16" t="s">
        <v>28</v>
      </c>
      <c r="B43" s="41">
        <v>233905.7</v>
      </c>
      <c r="C43" s="41">
        <v>838819.7</v>
      </c>
      <c r="D43" s="37">
        <f t="shared" si="0"/>
        <v>28</v>
      </c>
      <c r="E43" s="19"/>
    </row>
    <row r="44" spans="1:12" ht="31.5" hidden="1" x14ac:dyDescent="0.25">
      <c r="A44" s="16" t="s">
        <v>38</v>
      </c>
      <c r="B44" s="41">
        <v>0</v>
      </c>
      <c r="C44" s="41">
        <v>0</v>
      </c>
      <c r="D44" s="37" t="e">
        <f t="shared" si="0"/>
        <v>#DIV/0!</v>
      </c>
      <c r="E44" s="19"/>
    </row>
    <row r="45" spans="1:12" hidden="1" x14ac:dyDescent="0.25">
      <c r="A45" s="16" t="s">
        <v>42</v>
      </c>
      <c r="B45" s="41">
        <v>0</v>
      </c>
      <c r="C45" s="41">
        <v>0</v>
      </c>
      <c r="D45" s="37" t="e">
        <f t="shared" si="0"/>
        <v>#DIV/0!</v>
      </c>
      <c r="E45" s="19"/>
    </row>
    <row r="46" spans="1:12" x14ac:dyDescent="0.25">
      <c r="A46" s="16" t="s">
        <v>72</v>
      </c>
      <c r="B46" s="41">
        <v>3690.4</v>
      </c>
      <c r="C46" s="41">
        <v>8139.2</v>
      </c>
      <c r="D46" s="37">
        <f t="shared" si="0"/>
        <v>45</v>
      </c>
      <c r="E46" s="19"/>
    </row>
    <row r="47" spans="1:12" s="26" customFormat="1" ht="63" x14ac:dyDescent="0.25">
      <c r="A47" s="20" t="s">
        <v>73</v>
      </c>
      <c r="B47" s="41">
        <v>-53077.4</v>
      </c>
      <c r="C47" s="41">
        <v>-52917.1</v>
      </c>
      <c r="D47" s="37">
        <f t="shared" si="0"/>
        <v>100</v>
      </c>
      <c r="E47" s="25"/>
    </row>
    <row r="48" spans="1:12" s="26" customFormat="1" ht="31.5" hidden="1" x14ac:dyDescent="0.25">
      <c r="A48" s="20" t="s">
        <v>21</v>
      </c>
      <c r="B48" s="41"/>
      <c r="C48" s="41"/>
      <c r="D48" s="37" t="e">
        <f t="shared" si="0"/>
        <v>#DIV/0!</v>
      </c>
      <c r="E48" s="25"/>
    </row>
    <row r="49" spans="1:12" s="23" customFormat="1" x14ac:dyDescent="0.25">
      <c r="A49" s="7" t="s">
        <v>49</v>
      </c>
      <c r="B49" s="43">
        <f>B5+B33</f>
        <v>24797807.899999999</v>
      </c>
      <c r="C49" s="43">
        <f>C5+C33</f>
        <v>44421952.600000001</v>
      </c>
      <c r="D49" s="37">
        <f t="shared" si="0"/>
        <v>56</v>
      </c>
      <c r="E49" s="12"/>
      <c r="F49" s="22"/>
      <c r="G49" s="22"/>
      <c r="H49" s="22"/>
      <c r="I49" s="22"/>
      <c r="J49" s="22"/>
      <c r="K49" s="22"/>
      <c r="L49" s="22"/>
    </row>
    <row r="50" spans="1:12" s="23" customFormat="1" x14ac:dyDescent="0.25">
      <c r="A50" s="7" t="s">
        <v>40</v>
      </c>
      <c r="B50" s="41"/>
      <c r="C50" s="44"/>
      <c r="D50" s="37" t="e">
        <f t="shared" si="0"/>
        <v>#DIV/0!</v>
      </c>
      <c r="E50" s="25"/>
    </row>
    <row r="51" spans="1:12" x14ac:dyDescent="0.25">
      <c r="A51" s="20" t="s">
        <v>50</v>
      </c>
      <c r="B51" s="41">
        <v>788127.8</v>
      </c>
      <c r="C51" s="41">
        <v>1783911.5</v>
      </c>
      <c r="D51" s="37">
        <f t="shared" si="0"/>
        <v>44</v>
      </c>
      <c r="E51" s="13"/>
      <c r="F51" s="24"/>
      <c r="G51" s="24"/>
      <c r="H51" s="24"/>
      <c r="I51" s="24"/>
      <c r="J51" s="24"/>
      <c r="K51" s="24"/>
    </row>
    <row r="52" spans="1:12" x14ac:dyDescent="0.25">
      <c r="A52" s="20" t="s">
        <v>51</v>
      </c>
      <c r="B52" s="41">
        <v>9099.1</v>
      </c>
      <c r="C52" s="41">
        <v>18815.5</v>
      </c>
      <c r="D52" s="37">
        <f t="shared" si="0"/>
        <v>48</v>
      </c>
      <c r="E52" s="13"/>
      <c r="F52" s="24"/>
      <c r="G52" s="24"/>
      <c r="H52" s="24"/>
      <c r="I52" s="24"/>
      <c r="J52" s="24"/>
      <c r="K52" s="24"/>
    </row>
    <row r="53" spans="1:12" ht="17.25" customHeight="1" x14ac:dyDescent="0.25">
      <c r="A53" s="20" t="s">
        <v>52</v>
      </c>
      <c r="B53" s="41">
        <v>410748</v>
      </c>
      <c r="C53" s="41">
        <v>824335.6</v>
      </c>
      <c r="D53" s="37">
        <f t="shared" si="0"/>
        <v>50</v>
      </c>
      <c r="E53" s="13"/>
      <c r="F53" s="24"/>
      <c r="G53" s="24"/>
      <c r="H53" s="24"/>
      <c r="I53" s="24"/>
      <c r="J53" s="24"/>
      <c r="K53" s="24"/>
    </row>
    <row r="54" spans="1:12" x14ac:dyDescent="0.25">
      <c r="A54" s="20" t="s">
        <v>53</v>
      </c>
      <c r="B54" s="41">
        <v>2201349.6</v>
      </c>
      <c r="C54" s="41">
        <v>6829866</v>
      </c>
      <c r="D54" s="37">
        <f t="shared" si="0"/>
        <v>32</v>
      </c>
      <c r="E54" s="13"/>
      <c r="F54" s="24"/>
      <c r="G54" s="24"/>
      <c r="H54" s="24"/>
      <c r="I54" s="24"/>
      <c r="J54" s="24"/>
      <c r="K54" s="24"/>
    </row>
    <row r="55" spans="1:12" x14ac:dyDescent="0.25">
      <c r="A55" s="20" t="s">
        <v>54</v>
      </c>
      <c r="B55" s="41">
        <v>943449.59999999998</v>
      </c>
      <c r="C55" s="41">
        <v>3850202.8</v>
      </c>
      <c r="D55" s="37">
        <f t="shared" si="0"/>
        <v>25</v>
      </c>
      <c r="E55" s="13"/>
      <c r="F55" s="24"/>
      <c r="G55" s="24"/>
      <c r="H55" s="24"/>
      <c r="I55" s="24"/>
      <c r="J55" s="24"/>
      <c r="K55" s="24"/>
    </row>
    <row r="56" spans="1:12" x14ac:dyDescent="0.25">
      <c r="A56" s="20" t="s">
        <v>55</v>
      </c>
      <c r="B56" s="41">
        <v>758860.7</v>
      </c>
      <c r="C56" s="41">
        <v>4395897.7</v>
      </c>
      <c r="D56" s="37">
        <f t="shared" si="0"/>
        <v>17</v>
      </c>
      <c r="E56" s="13"/>
      <c r="F56" s="24"/>
      <c r="G56" s="24"/>
      <c r="H56" s="24"/>
      <c r="I56" s="24"/>
      <c r="J56" s="24"/>
      <c r="K56" s="24"/>
    </row>
    <row r="57" spans="1:12" x14ac:dyDescent="0.25">
      <c r="A57" s="20" t="s">
        <v>56</v>
      </c>
      <c r="B57" s="41">
        <v>5958.1</v>
      </c>
      <c r="C57" s="41">
        <v>14900.5</v>
      </c>
      <c r="D57" s="37">
        <f t="shared" si="0"/>
        <v>40</v>
      </c>
      <c r="E57" s="13"/>
      <c r="F57" s="24"/>
      <c r="G57" s="24"/>
      <c r="H57" s="24"/>
      <c r="I57" s="24"/>
      <c r="J57" s="24"/>
      <c r="K57" s="24"/>
    </row>
    <row r="58" spans="1:12" x14ac:dyDescent="0.25">
      <c r="A58" s="20" t="s">
        <v>57</v>
      </c>
      <c r="B58" s="41">
        <v>5030792.3</v>
      </c>
      <c r="C58" s="41">
        <v>8269179</v>
      </c>
      <c r="D58" s="37">
        <f t="shared" si="0"/>
        <v>61</v>
      </c>
      <c r="E58" s="13"/>
      <c r="F58" s="24"/>
      <c r="G58" s="24"/>
      <c r="H58" s="24"/>
      <c r="I58" s="24"/>
      <c r="J58" s="24"/>
      <c r="K58" s="24"/>
    </row>
    <row r="59" spans="1:12" x14ac:dyDescent="0.25">
      <c r="A59" s="20" t="s">
        <v>58</v>
      </c>
      <c r="B59" s="41">
        <v>575152.9</v>
      </c>
      <c r="C59" s="41">
        <v>1140727</v>
      </c>
      <c r="D59" s="37">
        <f t="shared" si="0"/>
        <v>50</v>
      </c>
      <c r="E59" s="13"/>
      <c r="F59" s="24"/>
      <c r="G59" s="24"/>
      <c r="H59" s="24"/>
      <c r="I59" s="24"/>
      <c r="J59" s="24"/>
      <c r="K59" s="24"/>
    </row>
    <row r="60" spans="1:12" x14ac:dyDescent="0.25">
      <c r="A60" s="20" t="s">
        <v>59</v>
      </c>
      <c r="B60" s="41">
        <v>1223395.3999999999</v>
      </c>
      <c r="C60" s="41">
        <v>3088130.3</v>
      </c>
      <c r="D60" s="37">
        <f t="shared" si="0"/>
        <v>40</v>
      </c>
      <c r="E60" s="13"/>
      <c r="F60" s="24"/>
      <c r="G60" s="24"/>
      <c r="H60" s="24"/>
      <c r="I60" s="24"/>
      <c r="J60" s="24"/>
      <c r="K60" s="24"/>
    </row>
    <row r="61" spans="1:12" x14ac:dyDescent="0.25">
      <c r="A61" s="20" t="s">
        <v>60</v>
      </c>
      <c r="B61" s="41">
        <v>8041815.4000000004</v>
      </c>
      <c r="C61" s="41">
        <v>14027726.4</v>
      </c>
      <c r="D61" s="37">
        <f t="shared" si="0"/>
        <v>57</v>
      </c>
      <c r="E61" s="13"/>
      <c r="F61" s="24"/>
      <c r="G61" s="24"/>
      <c r="H61" s="24"/>
      <c r="I61" s="24"/>
      <c r="J61" s="24"/>
      <c r="K61" s="24"/>
    </row>
    <row r="62" spans="1:12" x14ac:dyDescent="0.25">
      <c r="A62" s="20" t="s">
        <v>61</v>
      </c>
      <c r="B62" s="41">
        <v>101469.2</v>
      </c>
      <c r="C62" s="41">
        <v>498361.4</v>
      </c>
      <c r="D62" s="37">
        <f t="shared" si="0"/>
        <v>20</v>
      </c>
      <c r="E62" s="13"/>
      <c r="F62" s="24"/>
      <c r="G62" s="24"/>
      <c r="H62" s="24"/>
      <c r="I62" s="24"/>
      <c r="J62" s="24"/>
      <c r="K62" s="24"/>
    </row>
    <row r="63" spans="1:12" x14ac:dyDescent="0.25">
      <c r="A63" s="20" t="s">
        <v>62</v>
      </c>
      <c r="B63" s="41">
        <v>54843.4</v>
      </c>
      <c r="C63" s="41">
        <v>93514.7</v>
      </c>
      <c r="D63" s="37">
        <f t="shared" si="0"/>
        <v>59</v>
      </c>
      <c r="E63" s="13"/>
      <c r="F63" s="24"/>
      <c r="G63" s="24"/>
      <c r="H63" s="24"/>
      <c r="I63" s="24"/>
      <c r="J63" s="24"/>
      <c r="K63" s="24"/>
    </row>
    <row r="64" spans="1:12" x14ac:dyDescent="0.25">
      <c r="A64" s="20" t="s">
        <v>63</v>
      </c>
      <c r="B64" s="41">
        <v>589840.69999999995</v>
      </c>
      <c r="C64" s="41">
        <v>1304677.2</v>
      </c>
      <c r="D64" s="37">
        <f t="shared" si="0"/>
        <v>45</v>
      </c>
      <c r="E64" s="13"/>
      <c r="F64" s="24"/>
      <c r="G64" s="24"/>
      <c r="H64" s="24"/>
      <c r="I64" s="24"/>
      <c r="J64" s="24"/>
      <c r="K64" s="24"/>
    </row>
    <row r="65" spans="1:11" ht="33" customHeight="1" x14ac:dyDescent="0.25">
      <c r="A65" s="20" t="s">
        <v>64</v>
      </c>
      <c r="B65" s="41">
        <v>722766.1</v>
      </c>
      <c r="C65" s="41">
        <v>1426383</v>
      </c>
      <c r="D65" s="37">
        <f t="shared" si="0"/>
        <v>51</v>
      </c>
      <c r="E65" s="13"/>
      <c r="F65" s="24"/>
      <c r="G65" s="24"/>
      <c r="H65" s="24"/>
      <c r="I65" s="24"/>
      <c r="J65" s="24"/>
      <c r="K65" s="24"/>
    </row>
    <row r="66" spans="1:11" s="15" customFormat="1" x14ac:dyDescent="0.25">
      <c r="A66" s="7" t="s">
        <v>65</v>
      </c>
      <c r="B66" s="40">
        <f>SUM(B51:B54,B56:B65)</f>
        <v>20514218.699999999</v>
      </c>
      <c r="C66" s="40">
        <f>SUM(C51:C54,C56:C65)</f>
        <v>43716425.799999997</v>
      </c>
      <c r="D66" s="37">
        <f t="shared" si="0"/>
        <v>47</v>
      </c>
      <c r="E66" s="12"/>
      <c r="F66" s="28"/>
      <c r="G66" s="28"/>
      <c r="H66" s="28"/>
      <c r="I66" s="28"/>
      <c r="J66" s="14"/>
      <c r="K66" s="14"/>
    </row>
    <row r="67" spans="1:11" s="23" customFormat="1" ht="31.5" x14ac:dyDescent="0.25">
      <c r="A67" s="7" t="s">
        <v>47</v>
      </c>
      <c r="B67" s="40">
        <f>B5+B33-B66</f>
        <v>4283589.2</v>
      </c>
      <c r="C67" s="40">
        <f>C5+C33-C66</f>
        <v>705526.8</v>
      </c>
      <c r="D67" s="37"/>
      <c r="E67" s="12"/>
      <c r="F67" s="22"/>
      <c r="G67" s="22"/>
      <c r="H67" s="22"/>
      <c r="I67" s="22"/>
      <c r="J67" s="22"/>
    </row>
    <row r="68" spans="1:11" s="23" customFormat="1" ht="17.25" customHeight="1" x14ac:dyDescent="0.25">
      <c r="A68" s="7" t="s">
        <v>29</v>
      </c>
      <c r="B68" s="40">
        <f>B69+B70+B71+B72+B78</f>
        <v>-4283589.2</v>
      </c>
      <c r="C68" s="40">
        <f>C69+C70+C71+C72+C78</f>
        <v>-705526.8</v>
      </c>
      <c r="D68" s="37"/>
      <c r="E68" s="21"/>
      <c r="F68" s="22"/>
      <c r="G68" s="22"/>
      <c r="H68" s="22"/>
    </row>
    <row r="69" spans="1:11" ht="33.75" customHeight="1" x14ac:dyDescent="0.25">
      <c r="A69" s="16" t="s">
        <v>30</v>
      </c>
      <c r="B69" s="41">
        <v>-1550000</v>
      </c>
      <c r="C69" s="41">
        <v>450000</v>
      </c>
      <c r="D69" s="37"/>
      <c r="E69" s="19"/>
    </row>
    <row r="70" spans="1:11" ht="17.25" customHeight="1" x14ac:dyDescent="0.25">
      <c r="A70" s="16" t="s">
        <v>31</v>
      </c>
      <c r="B70" s="41">
        <v>-2820000</v>
      </c>
      <c r="C70" s="41">
        <v>1477673.8</v>
      </c>
      <c r="D70" s="37"/>
      <c r="E70" s="19"/>
    </row>
    <row r="71" spans="1:11" ht="31.5" x14ac:dyDescent="0.25">
      <c r="A71" s="16" t="s">
        <v>32</v>
      </c>
      <c r="B71" s="41">
        <v>-300125.5</v>
      </c>
      <c r="C71" s="41">
        <v>-2800125.5</v>
      </c>
      <c r="D71" s="37"/>
      <c r="E71" s="19"/>
    </row>
    <row r="72" spans="1:11" ht="31.5" x14ac:dyDescent="0.25">
      <c r="A72" s="16" t="s">
        <v>33</v>
      </c>
      <c r="B72" s="41">
        <v>1526059</v>
      </c>
      <c r="C72" s="41">
        <f>C73+C74+C76</f>
        <v>7006</v>
      </c>
      <c r="D72" s="37"/>
      <c r="E72" s="19"/>
    </row>
    <row r="73" spans="1:11" ht="31.5" x14ac:dyDescent="0.25">
      <c r="A73" s="18" t="s">
        <v>34</v>
      </c>
      <c r="B73" s="41">
        <v>1844</v>
      </c>
      <c r="C73" s="41">
        <v>59730</v>
      </c>
      <c r="D73" s="37"/>
      <c r="E73" s="19"/>
    </row>
    <row r="74" spans="1:11" ht="31.5" x14ac:dyDescent="0.25">
      <c r="A74" s="18" t="s">
        <v>44</v>
      </c>
      <c r="B74" s="41">
        <v>0</v>
      </c>
      <c r="C74" s="41">
        <v>-52724</v>
      </c>
      <c r="D74" s="37"/>
      <c r="E74" s="19"/>
    </row>
    <row r="75" spans="1:11" hidden="1" x14ac:dyDescent="0.25">
      <c r="A75" s="18" t="s">
        <v>41</v>
      </c>
      <c r="B75" s="41">
        <v>0</v>
      </c>
      <c r="C75" s="41">
        <v>0</v>
      </c>
      <c r="D75" s="37"/>
      <c r="E75" s="19"/>
    </row>
    <row r="76" spans="1:11" ht="31.5" x14ac:dyDescent="0.25">
      <c r="A76" s="18" t="s">
        <v>46</v>
      </c>
      <c r="B76" s="41">
        <v>98880.9</v>
      </c>
      <c r="C76" s="41">
        <v>0</v>
      </c>
      <c r="D76" s="37"/>
      <c r="E76" s="19"/>
    </row>
    <row r="77" spans="1:11" ht="31.5" x14ac:dyDescent="0.25">
      <c r="A77" s="18" t="s">
        <v>45</v>
      </c>
      <c r="B77" s="41">
        <v>1425334.1</v>
      </c>
      <c r="C77" s="41">
        <v>0</v>
      </c>
      <c r="D77" s="37"/>
      <c r="E77" s="19"/>
    </row>
    <row r="78" spans="1:11" ht="16.5" customHeight="1" x14ac:dyDescent="0.25">
      <c r="A78" s="20" t="s">
        <v>35</v>
      </c>
      <c r="B78" s="41">
        <v>-1139522.7</v>
      </c>
      <c r="C78" s="41">
        <v>159918.9</v>
      </c>
      <c r="D78" s="37"/>
      <c r="E78" s="19"/>
    </row>
    <row r="79" spans="1:11" x14ac:dyDescent="0.25">
      <c r="A79" s="29"/>
      <c r="B79" s="28">
        <f>B67+B68</f>
        <v>0</v>
      </c>
      <c r="C79" s="28">
        <f>C67+C68</f>
        <v>0</v>
      </c>
    </row>
    <row r="80" spans="1:11" ht="10.5" customHeight="1" x14ac:dyDescent="0.25">
      <c r="A80" s="30"/>
      <c r="B80" s="38"/>
      <c r="C80" s="35"/>
    </row>
    <row r="81" spans="1:3" x14ac:dyDescent="0.25">
      <c r="B81" s="39"/>
      <c r="C81" s="36"/>
    </row>
    <row r="82" spans="1:3" x14ac:dyDescent="0.25">
      <c r="B82" s="39"/>
      <c r="C82" s="36"/>
    </row>
    <row r="83" spans="1:3" ht="12.75" customHeight="1" x14ac:dyDescent="0.25">
      <c r="A83" s="30"/>
      <c r="B83" s="38"/>
      <c r="C83" s="35"/>
    </row>
    <row r="84" spans="1:3" ht="11.25" customHeight="1" x14ac:dyDescent="0.25">
      <c r="B84" s="32"/>
      <c r="C84" s="32"/>
    </row>
    <row r="85" spans="1:3" x14ac:dyDescent="0.25">
      <c r="B85" s="27"/>
      <c r="C85" s="27"/>
    </row>
    <row r="86" spans="1:3" x14ac:dyDescent="0.25">
      <c r="B86" s="28"/>
      <c r="C86" s="28"/>
    </row>
    <row r="89" spans="1:3" ht="11.25" customHeight="1" x14ac:dyDescent="0.25">
      <c r="A89" s="30"/>
      <c r="B89" s="38"/>
      <c r="C89" s="35"/>
    </row>
    <row r="90" spans="1:3" x14ac:dyDescent="0.25">
      <c r="A90" s="29"/>
      <c r="B90" s="28"/>
      <c r="C90" s="28"/>
    </row>
  </sheetData>
  <mergeCells count="1">
    <mergeCell ref="A1:C1"/>
  </mergeCells>
  <pageMargins left="0.62992125984251968" right="0.15748031496062992" top="0.59055118110236227" bottom="0.55118110236220474" header="0.15748031496062992" footer="0.15748031496062992"/>
  <pageSetup paperSize="9" fitToHeight="0" orientation="portrait" r:id="rId1"/>
  <headerFooter alignWithMargins="0"/>
  <rowBreaks count="2" manualBreakCount="2">
    <brk id="32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view="pageBreakPreview" zoomScaleSheetLayoutView="100" workbookViewId="0">
      <pane xSplit="1" ySplit="3" topLeftCell="B46" activePane="bottomRight" state="frozen"/>
      <selection activeCell="A25" sqref="A25"/>
      <selection pane="topRight" activeCell="A25" sqref="A25"/>
      <selection pane="bottomLeft" activeCell="A25" sqref="A25"/>
      <selection pane="bottomRight" activeCell="A25" sqref="A25"/>
    </sheetView>
  </sheetViews>
  <sheetFormatPr defaultColWidth="9.140625" defaultRowHeight="15.75" x14ac:dyDescent="0.25"/>
  <cols>
    <col min="1" max="1" width="64.42578125" style="31" customWidth="1"/>
    <col min="2" max="2" width="14.7109375" style="14" customWidth="1"/>
    <col min="3" max="3" width="14.140625" style="14" customWidth="1"/>
    <col min="4" max="4" width="13.85546875" style="3" bestFit="1" customWidth="1"/>
    <col min="5" max="5" width="14.140625" style="3" bestFit="1" customWidth="1"/>
    <col min="6" max="6" width="24.7109375" style="3" customWidth="1"/>
    <col min="7" max="7" width="10.140625" style="3" customWidth="1"/>
    <col min="8" max="16384" width="9.140625" style="3"/>
  </cols>
  <sheetData>
    <row r="1" spans="1:12" s="1" customFormat="1" ht="36" customHeight="1" x14ac:dyDescent="0.25">
      <c r="A1" s="124" t="s">
        <v>82</v>
      </c>
      <c r="B1" s="124"/>
      <c r="C1" s="124"/>
    </row>
    <row r="2" spans="1:12" ht="13.5" customHeight="1" x14ac:dyDescent="0.25">
      <c r="A2" s="2"/>
      <c r="B2" s="33"/>
      <c r="C2" s="33" t="s">
        <v>48</v>
      </c>
    </row>
    <row r="3" spans="1:12" s="6" customFormat="1" ht="48.75" customHeight="1" x14ac:dyDescent="0.2">
      <c r="A3" s="4" t="s">
        <v>0</v>
      </c>
      <c r="B3" s="34" t="s">
        <v>83</v>
      </c>
      <c r="C3" s="34" t="s">
        <v>67</v>
      </c>
      <c r="D3" s="5"/>
    </row>
    <row r="4" spans="1:12" s="11" customFormat="1" x14ac:dyDescent="0.2">
      <c r="A4" s="7" t="s">
        <v>39</v>
      </c>
      <c r="B4" s="8"/>
      <c r="C4" s="8"/>
      <c r="D4" s="9"/>
      <c r="E4" s="10"/>
    </row>
    <row r="5" spans="1:12" s="15" customFormat="1" x14ac:dyDescent="0.25">
      <c r="A5" s="7" t="s">
        <v>1</v>
      </c>
      <c r="B5" s="40">
        <f>B6+B9+B14+B17+B21+B24+B26+B27+B28+B30+B31</f>
        <v>17159849631.700001</v>
      </c>
      <c r="C5" s="40">
        <f>C6+C9+C14+C17+C21+C24+C26+C27+C28+C30+C31+C32+C25+C29</f>
        <v>21960359400</v>
      </c>
      <c r="D5" s="37">
        <f>B5*100/C5</f>
        <v>78</v>
      </c>
      <c r="E5" s="12"/>
      <c r="F5" s="40">
        <f>F6+F9+F14+F17+F21+F24+F26+F27+F28+F30+F31</f>
        <v>17159849631.700001</v>
      </c>
      <c r="G5" s="14"/>
      <c r="H5" s="14"/>
      <c r="I5" s="14"/>
      <c r="J5" s="14"/>
      <c r="K5" s="14"/>
      <c r="L5" s="14"/>
    </row>
    <row r="6" spans="1:12" x14ac:dyDescent="0.25">
      <c r="A6" s="16" t="s">
        <v>2</v>
      </c>
      <c r="B6" s="41">
        <f>B7+B8</f>
        <v>10633392291.799999</v>
      </c>
      <c r="C6" s="41">
        <f>C7+C8</f>
        <v>13051908000</v>
      </c>
      <c r="D6" s="37">
        <f t="shared" ref="D6:D66" si="0">B6*100/C6</f>
        <v>81</v>
      </c>
      <c r="E6" s="17"/>
      <c r="F6" s="41">
        <f>F7+F8</f>
        <v>10633392291.799999</v>
      </c>
    </row>
    <row r="7" spans="1:12" x14ac:dyDescent="0.25">
      <c r="A7" s="18" t="s">
        <v>3</v>
      </c>
      <c r="B7" s="48">
        <v>5274494026.8199997</v>
      </c>
      <c r="C7" s="47">
        <v>4828801000</v>
      </c>
      <c r="D7" s="37">
        <f t="shared" si="0"/>
        <v>109</v>
      </c>
      <c r="E7" s="19"/>
      <c r="F7" s="48">
        <v>5274494026.8199997</v>
      </c>
    </row>
    <row r="8" spans="1:12" x14ac:dyDescent="0.25">
      <c r="A8" s="18" t="s">
        <v>4</v>
      </c>
      <c r="B8" s="48">
        <v>5358898264.96</v>
      </c>
      <c r="C8" s="47">
        <v>8223107000</v>
      </c>
      <c r="D8" s="37">
        <f t="shared" si="0"/>
        <v>65</v>
      </c>
      <c r="E8" s="19"/>
      <c r="F8" s="48">
        <v>5358898264.96</v>
      </c>
    </row>
    <row r="9" spans="1:12" ht="34.5" customHeight="1" x14ac:dyDescent="0.25">
      <c r="A9" s="16" t="s">
        <v>5</v>
      </c>
      <c r="B9" s="41">
        <f>B10</f>
        <v>1685422278</v>
      </c>
      <c r="C9" s="41">
        <f>C10</f>
        <v>2272666000</v>
      </c>
      <c r="D9" s="37">
        <f t="shared" si="0"/>
        <v>74</v>
      </c>
      <c r="E9" s="19"/>
      <c r="F9" s="41">
        <f>F10</f>
        <v>1685422278</v>
      </c>
    </row>
    <row r="10" spans="1:12" x14ac:dyDescent="0.25">
      <c r="A10" s="18" t="s">
        <v>6</v>
      </c>
      <c r="B10" s="41">
        <f>B11+B12</f>
        <v>1685422278</v>
      </c>
      <c r="C10" s="41">
        <f>C11+C12</f>
        <v>2272666000</v>
      </c>
      <c r="D10" s="37">
        <f t="shared" si="0"/>
        <v>74</v>
      </c>
      <c r="E10" s="19"/>
      <c r="F10" s="41">
        <f>F11+F12</f>
        <v>1685422278</v>
      </c>
    </row>
    <row r="11" spans="1:12" x14ac:dyDescent="0.25">
      <c r="A11" s="18" t="s">
        <v>43</v>
      </c>
      <c r="B11" s="47">
        <v>424908000</v>
      </c>
      <c r="C11" s="47">
        <v>424908000</v>
      </c>
      <c r="D11" s="37">
        <f t="shared" si="0"/>
        <v>100</v>
      </c>
      <c r="E11" s="19"/>
      <c r="F11" s="47">
        <v>424908000</v>
      </c>
    </row>
    <row r="12" spans="1:12" ht="32.25" customHeight="1" x14ac:dyDescent="0.25">
      <c r="A12" s="18" t="s">
        <v>71</v>
      </c>
      <c r="B12" s="41">
        <v>1260514278</v>
      </c>
      <c r="C12" s="41">
        <v>1847758000</v>
      </c>
      <c r="D12" s="37">
        <f t="shared" si="0"/>
        <v>68</v>
      </c>
      <c r="E12" s="19"/>
      <c r="F12" s="41">
        <v>1260514278</v>
      </c>
    </row>
    <row r="13" spans="1:12" ht="31.5" hidden="1" x14ac:dyDescent="0.25">
      <c r="A13" s="18" t="s">
        <v>68</v>
      </c>
      <c r="B13" s="42"/>
      <c r="C13" s="41">
        <v>-436</v>
      </c>
      <c r="D13" s="37">
        <f t="shared" si="0"/>
        <v>0</v>
      </c>
      <c r="E13" s="19"/>
      <c r="F13" s="42"/>
    </row>
    <row r="14" spans="1:12" x14ac:dyDescent="0.25">
      <c r="A14" s="16" t="s">
        <v>7</v>
      </c>
      <c r="B14" s="41">
        <f>B15</f>
        <v>1237257339.5</v>
      </c>
      <c r="C14" s="41">
        <f>C15</f>
        <v>1496800000</v>
      </c>
      <c r="D14" s="37">
        <f t="shared" si="0"/>
        <v>83</v>
      </c>
      <c r="E14" s="19"/>
      <c r="F14" s="41">
        <f>F15</f>
        <v>1237257339.5</v>
      </c>
    </row>
    <row r="15" spans="1:12" ht="31.5" x14ac:dyDescent="0.25">
      <c r="A15" s="18" t="s">
        <v>36</v>
      </c>
      <c r="B15" s="48">
        <v>1237257339.54</v>
      </c>
      <c r="C15" s="47">
        <v>1496800000</v>
      </c>
      <c r="D15" s="37">
        <f t="shared" si="0"/>
        <v>83</v>
      </c>
      <c r="E15" s="19"/>
      <c r="F15" s="48">
        <v>1237257339.54</v>
      </c>
    </row>
    <row r="16" spans="1:12" hidden="1" x14ac:dyDescent="0.25">
      <c r="A16" s="18" t="s">
        <v>8</v>
      </c>
      <c r="B16" s="41">
        <v>0</v>
      </c>
      <c r="C16" s="41">
        <v>0</v>
      </c>
      <c r="D16" s="37" t="e">
        <f t="shared" si="0"/>
        <v>#DIV/0!</v>
      </c>
      <c r="E16" s="19"/>
      <c r="F16" s="41">
        <v>0</v>
      </c>
    </row>
    <row r="17" spans="1:6" x14ac:dyDescent="0.25">
      <c r="A17" s="16" t="s">
        <v>9</v>
      </c>
      <c r="B17" s="41">
        <f>B18+B19+B20</f>
        <v>2050507984.9000001</v>
      </c>
      <c r="C17" s="41">
        <f>C18+C19+C20</f>
        <v>3040130000</v>
      </c>
      <c r="D17" s="37">
        <f t="shared" si="0"/>
        <v>67</v>
      </c>
      <c r="E17" s="19"/>
      <c r="F17" s="41">
        <f>F18+F19+F20</f>
        <v>2050507984.9000001</v>
      </c>
    </row>
    <row r="18" spans="1:6" x14ac:dyDescent="0.25">
      <c r="A18" s="18" t="s">
        <v>10</v>
      </c>
      <c r="B18" s="48">
        <v>1738248288.1900001</v>
      </c>
      <c r="C18" s="47">
        <v>2330130000</v>
      </c>
      <c r="D18" s="37">
        <f t="shared" si="0"/>
        <v>75</v>
      </c>
      <c r="E18" s="19"/>
      <c r="F18" s="48">
        <v>1738248288.1900001</v>
      </c>
    </row>
    <row r="19" spans="1:6" x14ac:dyDescent="0.25">
      <c r="A19" s="18" t="s">
        <v>11</v>
      </c>
      <c r="B19" s="48">
        <v>311374687.06</v>
      </c>
      <c r="C19" s="47">
        <v>708500000</v>
      </c>
      <c r="D19" s="37">
        <f t="shared" si="0"/>
        <v>44</v>
      </c>
      <c r="E19" s="19"/>
      <c r="F19" s="48">
        <v>311374687.06</v>
      </c>
    </row>
    <row r="20" spans="1:6" x14ac:dyDescent="0.25">
      <c r="A20" s="18" t="s">
        <v>12</v>
      </c>
      <c r="B20" s="48">
        <v>885009.67</v>
      </c>
      <c r="C20" s="47">
        <v>1500000</v>
      </c>
      <c r="D20" s="37">
        <f t="shared" si="0"/>
        <v>59</v>
      </c>
      <c r="E20" s="19"/>
      <c r="F20" s="48">
        <v>885009.67</v>
      </c>
    </row>
    <row r="21" spans="1:6" ht="31.5" x14ac:dyDescent="0.25">
      <c r="A21" s="16" t="s">
        <v>13</v>
      </c>
      <c r="B21" s="41">
        <f>B22+B23</f>
        <v>425079643.30000001</v>
      </c>
      <c r="C21" s="41">
        <f>C22+C23</f>
        <v>599920000</v>
      </c>
      <c r="D21" s="37">
        <f t="shared" si="0"/>
        <v>71</v>
      </c>
      <c r="E21" s="19"/>
      <c r="F21" s="41">
        <f>F22+F23</f>
        <v>425079643.30000001</v>
      </c>
    </row>
    <row r="22" spans="1:6" x14ac:dyDescent="0.25">
      <c r="A22" s="18" t="s">
        <v>14</v>
      </c>
      <c r="B22" s="48">
        <v>402131093.74000001</v>
      </c>
      <c r="C22" s="47">
        <v>555000000</v>
      </c>
      <c r="D22" s="37">
        <f t="shared" si="0"/>
        <v>72</v>
      </c>
      <c r="E22" s="19"/>
      <c r="F22" s="48">
        <v>402131093.74000001</v>
      </c>
    </row>
    <row r="23" spans="1:6" ht="31.5" x14ac:dyDescent="0.25">
      <c r="A23" s="18" t="s">
        <v>15</v>
      </c>
      <c r="B23" s="48">
        <v>22948549.510000002</v>
      </c>
      <c r="C23" s="47">
        <v>44920000</v>
      </c>
      <c r="D23" s="37">
        <f t="shared" si="0"/>
        <v>51</v>
      </c>
      <c r="E23" s="19"/>
      <c r="F23" s="48">
        <v>22948549.510000002</v>
      </c>
    </row>
    <row r="24" spans="1:6" s="15" customFormat="1" x14ac:dyDescent="0.25">
      <c r="A24" s="20" t="s">
        <v>79</v>
      </c>
      <c r="B24" s="48">
        <v>74958832.670000002</v>
      </c>
      <c r="C24" s="47">
        <v>122100000</v>
      </c>
      <c r="D24" s="37">
        <f t="shared" si="0"/>
        <v>61</v>
      </c>
      <c r="E24" s="19"/>
      <c r="F24" s="48">
        <v>74958832.670000002</v>
      </c>
    </row>
    <row r="25" spans="1:6" ht="47.25" x14ac:dyDescent="0.25">
      <c r="A25" s="16" t="s">
        <v>16</v>
      </c>
      <c r="B25" s="48">
        <v>8817.0300000000007</v>
      </c>
      <c r="C25" s="45"/>
      <c r="D25" s="37"/>
      <c r="E25" s="19"/>
      <c r="F25" s="48">
        <v>8817.0300000000007</v>
      </c>
    </row>
    <row r="26" spans="1:6" ht="47.25" x14ac:dyDescent="0.25">
      <c r="A26" s="16" t="s">
        <v>17</v>
      </c>
      <c r="B26" s="48">
        <v>99504598.099999994</v>
      </c>
      <c r="C26" s="47">
        <v>122988000</v>
      </c>
      <c r="D26" s="37">
        <f t="shared" si="0"/>
        <v>81</v>
      </c>
      <c r="E26" s="19"/>
      <c r="F26" s="48">
        <v>99504598.099999994</v>
      </c>
    </row>
    <row r="27" spans="1:6" ht="18" customHeight="1" x14ac:dyDescent="0.25">
      <c r="A27" s="16" t="s">
        <v>18</v>
      </c>
      <c r="B27" s="48">
        <v>671221039.50999999</v>
      </c>
      <c r="C27" s="47">
        <v>814073000</v>
      </c>
      <c r="D27" s="37">
        <f t="shared" si="0"/>
        <v>82</v>
      </c>
      <c r="E27" s="19"/>
      <c r="F27" s="48">
        <v>671221039.50999999</v>
      </c>
    </row>
    <row r="28" spans="1:6" s="15" customFormat="1" ht="31.5" x14ac:dyDescent="0.25">
      <c r="A28" s="20" t="s">
        <v>76</v>
      </c>
      <c r="B28" s="48">
        <v>136711379.81999999</v>
      </c>
      <c r="C28" s="47">
        <v>83235400</v>
      </c>
      <c r="D28" s="37">
        <f t="shared" si="0"/>
        <v>164</v>
      </c>
      <c r="E28" s="19"/>
      <c r="F28" s="48">
        <v>136711379.81999999</v>
      </c>
    </row>
    <row r="29" spans="1:6" s="15" customFormat="1" ht="31.5" x14ac:dyDescent="0.25">
      <c r="A29" s="20" t="s">
        <v>78</v>
      </c>
      <c r="B29" s="48">
        <v>21531431.489999998</v>
      </c>
      <c r="C29" s="47">
        <v>111339000</v>
      </c>
      <c r="D29" s="37">
        <f t="shared" si="0"/>
        <v>19</v>
      </c>
      <c r="E29" s="19"/>
      <c r="F29" s="48">
        <v>21531431.489999998</v>
      </c>
    </row>
    <row r="30" spans="1:6" x14ac:dyDescent="0.25">
      <c r="A30" s="16" t="s">
        <v>19</v>
      </c>
      <c r="B30" s="48">
        <v>584990</v>
      </c>
      <c r="C30" s="47">
        <v>1200000</v>
      </c>
      <c r="D30" s="37">
        <f t="shared" si="0"/>
        <v>49</v>
      </c>
      <c r="E30" s="19"/>
      <c r="F30" s="48">
        <v>584990</v>
      </c>
    </row>
    <row r="31" spans="1:6" x14ac:dyDescent="0.25">
      <c r="A31" s="16" t="s">
        <v>20</v>
      </c>
      <c r="B31" s="48">
        <v>145209254.12</v>
      </c>
      <c r="C31" s="47">
        <v>244000000</v>
      </c>
      <c r="D31" s="37">
        <f t="shared" si="0"/>
        <v>60</v>
      </c>
      <c r="E31" s="19"/>
      <c r="F31" s="48">
        <v>145209254.12</v>
      </c>
    </row>
    <row r="32" spans="1:6" x14ac:dyDescent="0.25">
      <c r="A32" s="16" t="s">
        <v>77</v>
      </c>
      <c r="B32" s="48">
        <v>19958670.800000001</v>
      </c>
      <c r="C32" s="45"/>
      <c r="D32" s="37" t="e">
        <f t="shared" si="0"/>
        <v>#DIV/0!</v>
      </c>
      <c r="E32" s="19"/>
      <c r="F32" s="48">
        <v>19958670.800000001</v>
      </c>
    </row>
    <row r="33" spans="1:12" s="23" customFormat="1" x14ac:dyDescent="0.25">
      <c r="A33" s="7" t="s">
        <v>22</v>
      </c>
      <c r="B33" s="40">
        <f>B34+B43+B46+B47</f>
        <v>11749112567.799999</v>
      </c>
      <c r="C33" s="40">
        <f>C34+C43+C46+C47</f>
        <v>20883916905.099998</v>
      </c>
      <c r="D33" s="37">
        <f t="shared" si="0"/>
        <v>56</v>
      </c>
      <c r="E33" s="12"/>
      <c r="F33" s="40">
        <f>F34+F43+F46+F47</f>
        <v>11749112567.799999</v>
      </c>
      <c r="G33" s="22"/>
      <c r="H33" s="22"/>
      <c r="I33" s="22"/>
      <c r="J33" s="22"/>
      <c r="K33" s="22"/>
      <c r="L33" s="22"/>
    </row>
    <row r="34" spans="1:12" ht="33" customHeight="1" x14ac:dyDescent="0.25">
      <c r="A34" s="16" t="s">
        <v>37</v>
      </c>
      <c r="B34" s="41">
        <f>B35+B39+B40+B41</f>
        <v>11188536145.299999</v>
      </c>
      <c r="C34" s="41">
        <f>C35+C39+C40+C41</f>
        <v>20089875110</v>
      </c>
      <c r="D34" s="37">
        <f t="shared" si="0"/>
        <v>56</v>
      </c>
      <c r="E34" s="13"/>
      <c r="F34" s="41">
        <f>F35+F39+F40+F41</f>
        <v>11188536145.299999</v>
      </c>
      <c r="G34" s="24"/>
      <c r="H34" s="24"/>
    </row>
    <row r="35" spans="1:12" ht="31.5" x14ac:dyDescent="0.25">
      <c r="A35" s="16" t="s">
        <v>23</v>
      </c>
      <c r="B35" s="41">
        <f>B36+B37+B38</f>
        <v>8982151000</v>
      </c>
      <c r="C35" s="41">
        <f>C36+C37+C38</f>
        <v>13084604400</v>
      </c>
      <c r="D35" s="37">
        <f t="shared" si="0"/>
        <v>69</v>
      </c>
      <c r="E35" s="19"/>
      <c r="F35" s="41">
        <f>F36+F37+F38</f>
        <v>8982151000</v>
      </c>
    </row>
    <row r="36" spans="1:12" x14ac:dyDescent="0.25">
      <c r="A36" s="18" t="s">
        <v>69</v>
      </c>
      <c r="B36" s="48">
        <v>5695028000</v>
      </c>
      <c r="C36" s="47">
        <v>8542541400</v>
      </c>
      <c r="D36" s="37">
        <f t="shared" si="0"/>
        <v>67</v>
      </c>
      <c r="E36" s="19"/>
      <c r="F36" s="48">
        <v>5695028000</v>
      </c>
    </row>
    <row r="37" spans="1:12" ht="31.5" x14ac:dyDescent="0.25">
      <c r="A37" s="18" t="s">
        <v>70</v>
      </c>
      <c r="B37" s="48">
        <v>777235000</v>
      </c>
      <c r="C37" s="47">
        <v>777235000</v>
      </c>
      <c r="D37" s="37">
        <f t="shared" si="0"/>
        <v>100</v>
      </c>
      <c r="E37" s="19"/>
      <c r="F37" s="48">
        <v>777235000</v>
      </c>
    </row>
    <row r="38" spans="1:12" ht="47.25" x14ac:dyDescent="0.25">
      <c r="A38" s="18" t="s">
        <v>66</v>
      </c>
      <c r="B38" s="48">
        <v>2509888000</v>
      </c>
      <c r="C38" s="47">
        <v>3764828000</v>
      </c>
      <c r="D38" s="37">
        <f t="shared" si="0"/>
        <v>67</v>
      </c>
      <c r="E38" s="19"/>
      <c r="F38" s="48">
        <v>2509888000</v>
      </c>
    </row>
    <row r="39" spans="1:12" ht="31.5" x14ac:dyDescent="0.25">
      <c r="A39" s="18" t="s">
        <v>24</v>
      </c>
      <c r="B39" s="48">
        <v>461549766.41000003</v>
      </c>
      <c r="C39" s="47">
        <v>4228319510</v>
      </c>
      <c r="D39" s="37">
        <f t="shared" si="0"/>
        <v>11</v>
      </c>
      <c r="E39" s="19"/>
      <c r="F39" s="48">
        <v>461549766.41000003</v>
      </c>
    </row>
    <row r="40" spans="1:12" ht="31.5" x14ac:dyDescent="0.25">
      <c r="A40" s="18" t="s">
        <v>25</v>
      </c>
      <c r="B40" s="48">
        <v>1547393560.0699999</v>
      </c>
      <c r="C40" s="47">
        <v>2326233900</v>
      </c>
      <c r="D40" s="37">
        <f t="shared" si="0"/>
        <v>67</v>
      </c>
      <c r="E40" s="19"/>
      <c r="F40" s="48">
        <v>1547393560.0699999</v>
      </c>
    </row>
    <row r="41" spans="1:12" x14ac:dyDescent="0.25">
      <c r="A41" s="18" t="s">
        <v>26</v>
      </c>
      <c r="B41" s="48">
        <v>197441818.78</v>
      </c>
      <c r="C41" s="47">
        <v>450717300</v>
      </c>
      <c r="D41" s="37">
        <f t="shared" si="0"/>
        <v>44</v>
      </c>
      <c r="E41" s="19"/>
      <c r="F41" s="48">
        <v>197441818.78</v>
      </c>
    </row>
    <row r="42" spans="1:12" ht="16.5" customHeight="1" x14ac:dyDescent="0.25">
      <c r="A42" s="18" t="s">
        <v>27</v>
      </c>
      <c r="B42" s="41"/>
      <c r="C42" s="41"/>
      <c r="D42" s="37" t="e">
        <f t="shared" si="0"/>
        <v>#DIV/0!</v>
      </c>
      <c r="E42" s="19"/>
      <c r="F42" s="41"/>
    </row>
    <row r="43" spans="1:12" ht="31.5" x14ac:dyDescent="0.25">
      <c r="A43" s="16" t="s">
        <v>28</v>
      </c>
      <c r="B43" s="48">
        <v>609781090.59000003</v>
      </c>
      <c r="C43" s="47">
        <v>838819690.50999999</v>
      </c>
      <c r="D43" s="37">
        <f t="shared" si="0"/>
        <v>73</v>
      </c>
      <c r="E43" s="19"/>
      <c r="F43" s="48">
        <v>609781090.59000003</v>
      </c>
    </row>
    <row r="44" spans="1:12" ht="31.5" hidden="1" x14ac:dyDescent="0.25">
      <c r="A44" s="16" t="s">
        <v>38</v>
      </c>
      <c r="B44" s="41"/>
      <c r="C44" s="41"/>
      <c r="D44" s="37" t="e">
        <f t="shared" si="0"/>
        <v>#DIV/0!</v>
      </c>
      <c r="E44" s="19"/>
      <c r="F44" s="41"/>
    </row>
    <row r="45" spans="1:12" hidden="1" x14ac:dyDescent="0.25">
      <c r="A45" s="16" t="s">
        <v>42</v>
      </c>
      <c r="B45" s="41"/>
      <c r="C45" s="41"/>
      <c r="D45" s="37" t="e">
        <f t="shared" si="0"/>
        <v>#DIV/0!</v>
      </c>
      <c r="E45" s="19"/>
      <c r="F45" s="41"/>
    </row>
    <row r="46" spans="1:12" x14ac:dyDescent="0.25">
      <c r="A46" s="16" t="s">
        <v>72</v>
      </c>
      <c r="B46" s="48">
        <v>4284957.5599999996</v>
      </c>
      <c r="C46" s="47">
        <v>8139204.5999999996</v>
      </c>
      <c r="D46" s="37">
        <f t="shared" si="0"/>
        <v>53</v>
      </c>
      <c r="E46" s="19"/>
      <c r="F46" s="48">
        <v>4284957.5599999996</v>
      </c>
    </row>
    <row r="47" spans="1:12" s="26" customFormat="1" ht="63" x14ac:dyDescent="0.25">
      <c r="A47" s="20" t="s">
        <v>73</v>
      </c>
      <c r="B47" s="48">
        <f>58733428.11-112223053.75</f>
        <v>-53489625.640000001</v>
      </c>
      <c r="C47" s="47">
        <v>-52917100</v>
      </c>
      <c r="D47" s="37">
        <f t="shared" si="0"/>
        <v>101</v>
      </c>
      <c r="E47" s="25"/>
      <c r="F47" s="48">
        <f>58733428.11-112223053.75</f>
        <v>-53489625.640000001</v>
      </c>
    </row>
    <row r="48" spans="1:12" s="26" customFormat="1" ht="31.5" hidden="1" x14ac:dyDescent="0.25">
      <c r="A48" s="20" t="s">
        <v>21</v>
      </c>
      <c r="B48" s="41"/>
      <c r="C48" s="41"/>
      <c r="D48" s="37" t="e">
        <f t="shared" si="0"/>
        <v>#DIV/0!</v>
      </c>
      <c r="E48" s="25"/>
      <c r="F48" s="41"/>
    </row>
    <row r="49" spans="1:12" s="23" customFormat="1" x14ac:dyDescent="0.25">
      <c r="A49" s="7" t="s">
        <v>49</v>
      </c>
      <c r="B49" s="43">
        <f>B5+B33</f>
        <v>28908962199.5</v>
      </c>
      <c r="C49" s="43">
        <f>C5+C33</f>
        <v>42844276305.099998</v>
      </c>
      <c r="D49" s="37">
        <f t="shared" si="0"/>
        <v>67</v>
      </c>
      <c r="E49" s="12"/>
      <c r="F49" s="43">
        <f>F5+F33</f>
        <v>28908962199.5</v>
      </c>
      <c r="G49" s="22"/>
      <c r="H49" s="22"/>
      <c r="I49" s="22"/>
      <c r="J49" s="22"/>
      <c r="K49" s="22"/>
      <c r="L49" s="22"/>
    </row>
    <row r="50" spans="1:12" s="23" customFormat="1" x14ac:dyDescent="0.25">
      <c r="A50" s="7" t="s">
        <v>40</v>
      </c>
      <c r="B50" s="44"/>
      <c r="C50" s="41"/>
      <c r="D50" s="37" t="e">
        <f t="shared" si="0"/>
        <v>#DIV/0!</v>
      </c>
      <c r="E50" s="25"/>
      <c r="F50" s="44"/>
    </row>
    <row r="51" spans="1:12" x14ac:dyDescent="0.25">
      <c r="A51" s="20" t="s">
        <v>50</v>
      </c>
      <c r="B51" s="49">
        <v>896995128.30999994</v>
      </c>
      <c r="C51" s="49">
        <v>1825307557.78</v>
      </c>
      <c r="D51" s="49"/>
      <c r="E51" s="49">
        <v>1870085414.77</v>
      </c>
      <c r="F51" s="49">
        <v>896995128.30999994</v>
      </c>
      <c r="G51" s="49">
        <v>896995128.30999994</v>
      </c>
      <c r="H51" s="24"/>
      <c r="I51" s="24"/>
      <c r="J51" s="24"/>
      <c r="K51" s="24"/>
    </row>
    <row r="52" spans="1:12" x14ac:dyDescent="0.25">
      <c r="A52" s="20" t="s">
        <v>51</v>
      </c>
      <c r="B52" s="49">
        <v>9470017.6099999994</v>
      </c>
      <c r="C52" s="49">
        <v>18815500</v>
      </c>
      <c r="D52" s="49"/>
      <c r="E52" s="49">
        <v>8410562.9399999995</v>
      </c>
      <c r="F52" s="49">
        <v>9470017.6099999994</v>
      </c>
      <c r="G52" s="49">
        <v>9470017.6099999994</v>
      </c>
      <c r="H52" s="24"/>
      <c r="I52" s="24"/>
      <c r="J52" s="24"/>
      <c r="K52" s="24"/>
    </row>
    <row r="53" spans="1:12" ht="17.25" customHeight="1" x14ac:dyDescent="0.25">
      <c r="A53" s="20" t="s">
        <v>52</v>
      </c>
      <c r="B53" s="49">
        <v>461296688.99000001</v>
      </c>
      <c r="C53" s="49">
        <v>790785322.17999995</v>
      </c>
      <c r="D53" s="49"/>
      <c r="E53" s="49">
        <v>475040164.93000001</v>
      </c>
      <c r="F53" s="49">
        <v>461296688.99000001</v>
      </c>
      <c r="G53" s="49">
        <v>461296688.99000001</v>
      </c>
      <c r="H53" s="24"/>
      <c r="I53" s="24"/>
      <c r="J53" s="24"/>
      <c r="K53" s="24"/>
    </row>
    <row r="54" spans="1:12" x14ac:dyDescent="0.25">
      <c r="A54" s="20" t="s">
        <v>53</v>
      </c>
      <c r="B54" s="49">
        <v>2708222484.3800001</v>
      </c>
      <c r="C54" s="49">
        <v>6711239740.9399996</v>
      </c>
      <c r="D54" s="49"/>
      <c r="E54" s="49">
        <v>3313458233.4000001</v>
      </c>
      <c r="F54" s="49">
        <v>2708222484.3800001</v>
      </c>
      <c r="G54" s="49">
        <v>2708222484.3800001</v>
      </c>
      <c r="H54" s="24"/>
      <c r="I54" s="24"/>
      <c r="J54" s="24"/>
      <c r="K54" s="24"/>
    </row>
    <row r="55" spans="1:12" x14ac:dyDescent="0.25">
      <c r="A55" s="20" t="s">
        <v>54</v>
      </c>
      <c r="B55" s="49">
        <v>1242386966.45</v>
      </c>
      <c r="C55" s="49">
        <v>3850202800</v>
      </c>
      <c r="D55" s="49"/>
      <c r="E55" s="49">
        <v>1718858129.73</v>
      </c>
      <c r="F55" s="49">
        <v>1242386966.45</v>
      </c>
      <c r="G55" s="49">
        <v>1242386966.45</v>
      </c>
      <c r="H55" s="24"/>
      <c r="I55" s="24"/>
      <c r="J55" s="24"/>
      <c r="K55" s="24"/>
    </row>
    <row r="56" spans="1:12" x14ac:dyDescent="0.25">
      <c r="A56" s="20" t="s">
        <v>55</v>
      </c>
      <c r="B56" s="49">
        <v>1137530966.46</v>
      </c>
      <c r="C56" s="49">
        <v>4366722674.21</v>
      </c>
      <c r="D56" s="49"/>
      <c r="E56" s="49">
        <v>1453753388.0699999</v>
      </c>
      <c r="F56" s="49">
        <v>1137530966.46</v>
      </c>
      <c r="G56" s="49">
        <v>1137530966.46</v>
      </c>
      <c r="H56" s="24"/>
      <c r="I56" s="24"/>
      <c r="J56" s="24"/>
      <c r="K56" s="24"/>
    </row>
    <row r="57" spans="1:12" x14ac:dyDescent="0.25">
      <c r="A57" s="20" t="s">
        <v>56</v>
      </c>
      <c r="B57" s="49">
        <v>6372286.9299999997</v>
      </c>
      <c r="C57" s="49">
        <v>14900500</v>
      </c>
      <c r="D57" s="49"/>
      <c r="E57" s="49">
        <v>7314373.6900000004</v>
      </c>
      <c r="F57" s="49">
        <v>6372286.9299999997</v>
      </c>
      <c r="G57" s="49">
        <v>6372286.9299999997</v>
      </c>
      <c r="H57" s="24"/>
      <c r="I57" s="24"/>
      <c r="J57" s="24"/>
      <c r="K57" s="24"/>
    </row>
    <row r="58" spans="1:12" x14ac:dyDescent="0.25">
      <c r="A58" s="20" t="s">
        <v>57</v>
      </c>
      <c r="B58" s="49">
        <v>5254111462.0799999</v>
      </c>
      <c r="C58" s="49">
        <v>8214103984.1599998</v>
      </c>
      <c r="D58" s="49"/>
      <c r="E58" s="49">
        <v>7803677073.0699997</v>
      </c>
      <c r="F58" s="49">
        <v>5254111462.0799999</v>
      </c>
      <c r="G58" s="49">
        <v>5254111462.0799999</v>
      </c>
      <c r="H58" s="24"/>
      <c r="I58" s="24"/>
      <c r="J58" s="24"/>
      <c r="K58" s="24"/>
    </row>
    <row r="59" spans="1:12" x14ac:dyDescent="0.25">
      <c r="A59" s="20" t="s">
        <v>58</v>
      </c>
      <c r="B59" s="49">
        <v>635297911.88999999</v>
      </c>
      <c r="C59" s="49">
        <v>1113061992.54</v>
      </c>
      <c r="D59" s="49"/>
      <c r="E59" s="49">
        <v>1029566249.17</v>
      </c>
      <c r="F59" s="49">
        <v>635297911.88999999</v>
      </c>
      <c r="G59" s="49">
        <v>635297911.88999999</v>
      </c>
      <c r="H59" s="24"/>
      <c r="I59" s="24"/>
      <c r="J59" s="24"/>
      <c r="K59" s="24"/>
    </row>
    <row r="60" spans="1:12" x14ac:dyDescent="0.25">
      <c r="A60" s="20" t="s">
        <v>59</v>
      </c>
      <c r="B60" s="49">
        <v>1430066791.26</v>
      </c>
      <c r="C60" s="49">
        <v>3123330326.6199999</v>
      </c>
      <c r="D60" s="49"/>
      <c r="E60" s="49">
        <v>1430958481.26</v>
      </c>
      <c r="F60" s="49">
        <v>1430066791.26</v>
      </c>
      <c r="G60" s="49">
        <v>1430066791.26</v>
      </c>
      <c r="H60" s="24"/>
      <c r="I60" s="24"/>
      <c r="J60" s="24"/>
      <c r="K60" s="24"/>
    </row>
    <row r="61" spans="1:12" x14ac:dyDescent="0.25">
      <c r="A61" s="20" t="s">
        <v>60</v>
      </c>
      <c r="B61" s="49">
        <v>9083408713.3999996</v>
      </c>
      <c r="C61" s="49">
        <v>13588336400</v>
      </c>
      <c r="D61" s="49"/>
      <c r="E61" s="49">
        <v>9162319999.8600006</v>
      </c>
      <c r="F61" s="49">
        <v>9083408713.3999996</v>
      </c>
      <c r="G61" s="49">
        <v>9083408713.3999996</v>
      </c>
      <c r="H61" s="24"/>
      <c r="I61" s="24"/>
      <c r="J61" s="24"/>
      <c r="K61" s="24"/>
    </row>
    <row r="62" spans="1:12" x14ac:dyDescent="0.25">
      <c r="A62" s="20" t="s">
        <v>61</v>
      </c>
      <c r="B62" s="49">
        <v>130489433.02</v>
      </c>
      <c r="C62" s="49">
        <v>493790555</v>
      </c>
      <c r="D62" s="49"/>
      <c r="E62" s="49">
        <v>297965274.66000003</v>
      </c>
      <c r="F62" s="49">
        <v>130489433.02</v>
      </c>
      <c r="G62" s="49">
        <v>130489433.02</v>
      </c>
      <c r="H62" s="24"/>
      <c r="I62" s="24"/>
      <c r="J62" s="24"/>
      <c r="K62" s="24"/>
    </row>
    <row r="63" spans="1:12" x14ac:dyDescent="0.25">
      <c r="A63" s="20" t="s">
        <v>62</v>
      </c>
      <c r="B63" s="49">
        <v>63055510</v>
      </c>
      <c r="C63" s="49">
        <v>93488650</v>
      </c>
      <c r="D63" s="49"/>
      <c r="E63" s="49">
        <v>67899269.680000007</v>
      </c>
      <c r="F63" s="49">
        <v>63055510</v>
      </c>
      <c r="G63" s="49">
        <v>63055510</v>
      </c>
      <c r="H63" s="24"/>
      <c r="I63" s="24"/>
      <c r="J63" s="24"/>
      <c r="K63" s="24"/>
    </row>
    <row r="64" spans="1:12" x14ac:dyDescent="0.25">
      <c r="A64" s="20" t="s">
        <v>63</v>
      </c>
      <c r="B64" s="49">
        <v>671554621.57000005</v>
      </c>
      <c r="C64" s="49">
        <v>1304677200</v>
      </c>
      <c r="D64" s="49"/>
      <c r="E64" s="49">
        <v>848838237.34000003</v>
      </c>
      <c r="F64" s="49">
        <v>671554621.57000005</v>
      </c>
      <c r="G64" s="49">
        <v>671554621.57000005</v>
      </c>
      <c r="H64" s="24"/>
      <c r="I64" s="24"/>
      <c r="J64" s="24"/>
      <c r="K64" s="24"/>
    </row>
    <row r="65" spans="1:11" ht="33" customHeight="1" x14ac:dyDescent="0.25">
      <c r="A65" s="20" t="s">
        <v>64</v>
      </c>
      <c r="B65" s="49">
        <v>789110046.72000003</v>
      </c>
      <c r="C65" s="49">
        <v>1343504457</v>
      </c>
      <c r="D65" s="49"/>
      <c r="E65" s="49"/>
      <c r="F65" s="49">
        <v>789110046.72000003</v>
      </c>
      <c r="G65" s="49">
        <v>789110046.72000003</v>
      </c>
      <c r="H65" s="24"/>
      <c r="I65" s="24"/>
      <c r="J65" s="24"/>
      <c r="K65" s="24"/>
    </row>
    <row r="66" spans="1:11" s="15" customFormat="1" x14ac:dyDescent="0.25">
      <c r="A66" s="7" t="s">
        <v>65</v>
      </c>
      <c r="B66" s="40">
        <f>SUM(B51:B54,B56:B65)</f>
        <v>23276982062.599998</v>
      </c>
      <c r="C66" s="40">
        <f>SUM(C51:C54,C56:C65)</f>
        <v>43002064860.400002</v>
      </c>
      <c r="D66" s="37">
        <f t="shared" si="0"/>
        <v>54</v>
      </c>
      <c r="E66" s="12"/>
      <c r="F66" s="40">
        <f>SUM(F51:F54,F56:F65)</f>
        <v>23276982062.599998</v>
      </c>
      <c r="G66" s="28"/>
      <c r="H66" s="28"/>
      <c r="I66" s="28"/>
      <c r="J66" s="14"/>
      <c r="K66" s="14"/>
    </row>
    <row r="67" spans="1:11" s="23" customFormat="1" ht="31.5" x14ac:dyDescent="0.25">
      <c r="A67" s="7" t="s">
        <v>47</v>
      </c>
      <c r="B67" s="40">
        <f>B5+B33-B66</f>
        <v>5631980136.8999996</v>
      </c>
      <c r="C67" s="40">
        <f>C5+C33-C66</f>
        <v>-157788555.30000001</v>
      </c>
      <c r="D67" s="37"/>
      <c r="E67" s="12"/>
      <c r="F67" s="40">
        <f>F5+F33-F66</f>
        <v>5631980136.8999996</v>
      </c>
      <c r="G67" s="22"/>
      <c r="H67" s="22"/>
      <c r="I67" s="22"/>
      <c r="J67" s="22"/>
    </row>
    <row r="68" spans="1:11" s="23" customFormat="1" ht="17.25" customHeight="1" x14ac:dyDescent="0.25">
      <c r="A68" s="7" t="s">
        <v>29</v>
      </c>
      <c r="B68" s="40">
        <f>B69+B70+B71+B72+B78</f>
        <v>0</v>
      </c>
      <c r="C68" s="40">
        <f>C69+C70+C71+C72+C78</f>
        <v>0</v>
      </c>
      <c r="D68" s="37"/>
      <c r="E68" s="21"/>
      <c r="F68" s="22"/>
      <c r="G68" s="22"/>
      <c r="H68" s="22"/>
    </row>
    <row r="69" spans="1:11" ht="33.75" customHeight="1" x14ac:dyDescent="0.25">
      <c r="A69" s="16" t="s">
        <v>30</v>
      </c>
      <c r="B69" s="41"/>
      <c r="C69" s="41"/>
      <c r="D69" s="37"/>
      <c r="E69" s="19"/>
    </row>
    <row r="70" spans="1:11" ht="17.25" customHeight="1" x14ac:dyDescent="0.25">
      <c r="A70" s="16" t="s">
        <v>31</v>
      </c>
      <c r="B70" s="41"/>
      <c r="C70" s="41"/>
      <c r="D70" s="37"/>
      <c r="E70" s="19"/>
    </row>
    <row r="71" spans="1:11" ht="31.5" x14ac:dyDescent="0.25">
      <c r="A71" s="16" t="s">
        <v>32</v>
      </c>
      <c r="B71" s="41"/>
      <c r="C71" s="41"/>
      <c r="D71" s="37"/>
      <c r="E71" s="19"/>
    </row>
    <row r="72" spans="1:11" ht="31.5" x14ac:dyDescent="0.25">
      <c r="A72" s="16" t="s">
        <v>33</v>
      </c>
      <c r="B72" s="41"/>
      <c r="C72" s="41"/>
      <c r="D72" s="37"/>
      <c r="E72" s="19"/>
    </row>
    <row r="73" spans="1:11" ht="31.5" x14ac:dyDescent="0.25">
      <c r="A73" s="18" t="s">
        <v>34</v>
      </c>
      <c r="B73" s="41"/>
      <c r="C73" s="41"/>
      <c r="D73" s="37"/>
      <c r="E73" s="19"/>
    </row>
    <row r="74" spans="1:11" ht="31.5" x14ac:dyDescent="0.25">
      <c r="A74" s="18" t="s">
        <v>44</v>
      </c>
      <c r="B74" s="41"/>
      <c r="C74" s="41"/>
      <c r="D74" s="37"/>
      <c r="E74" s="19"/>
    </row>
    <row r="75" spans="1:11" hidden="1" x14ac:dyDescent="0.25">
      <c r="A75" s="18" t="s">
        <v>41</v>
      </c>
      <c r="B75" s="41"/>
      <c r="C75" s="41"/>
      <c r="D75" s="37"/>
      <c r="E75" s="19"/>
    </row>
    <row r="76" spans="1:11" ht="31.5" x14ac:dyDescent="0.25">
      <c r="A76" s="18" t="s">
        <v>46</v>
      </c>
      <c r="B76" s="41"/>
      <c r="C76" s="41"/>
      <c r="D76" s="37"/>
      <c r="E76" s="19"/>
    </row>
    <row r="77" spans="1:11" ht="31.5" x14ac:dyDescent="0.25">
      <c r="A77" s="18" t="s">
        <v>45</v>
      </c>
      <c r="B77" s="41"/>
      <c r="C77" s="41"/>
      <c r="D77" s="37"/>
      <c r="E77" s="19"/>
    </row>
    <row r="78" spans="1:11" ht="16.5" customHeight="1" x14ac:dyDescent="0.25">
      <c r="A78" s="20" t="s">
        <v>35</v>
      </c>
      <c r="B78" s="41"/>
      <c r="C78" s="41"/>
      <c r="D78" s="37"/>
      <c r="E78" s="19"/>
    </row>
    <row r="79" spans="1:11" x14ac:dyDescent="0.25">
      <c r="A79" s="29"/>
      <c r="B79" s="28">
        <f>B67+B68</f>
        <v>5631980137</v>
      </c>
      <c r="C79" s="28">
        <f>C67+C68</f>
        <v>-157788555</v>
      </c>
    </row>
    <row r="80" spans="1:11" ht="10.5" customHeight="1" x14ac:dyDescent="0.25">
      <c r="A80" s="30"/>
      <c r="B80" s="38"/>
      <c r="C80" s="35"/>
    </row>
    <row r="81" spans="1:3" x14ac:dyDescent="0.25">
      <c r="B81" s="39"/>
      <c r="C81" s="36"/>
    </row>
    <row r="82" spans="1:3" x14ac:dyDescent="0.25">
      <c r="B82" s="39"/>
      <c r="C82" s="36"/>
    </row>
    <row r="83" spans="1:3" ht="12.75" customHeight="1" x14ac:dyDescent="0.25">
      <c r="A83" s="30"/>
      <c r="B83" s="38"/>
      <c r="C83" s="35"/>
    </row>
    <row r="84" spans="1:3" ht="11.25" customHeight="1" x14ac:dyDescent="0.25">
      <c r="B84" s="32"/>
      <c r="C84" s="32"/>
    </row>
    <row r="85" spans="1:3" x14ac:dyDescent="0.25">
      <c r="B85" s="27"/>
      <c r="C85" s="27"/>
    </row>
    <row r="86" spans="1:3" x14ac:dyDescent="0.25">
      <c r="B86" s="28"/>
      <c r="C86" s="28"/>
    </row>
    <row r="89" spans="1:3" ht="11.25" customHeight="1" x14ac:dyDescent="0.25">
      <c r="A89" s="30"/>
      <c r="B89" s="38"/>
      <c r="C89" s="35"/>
    </row>
    <row r="90" spans="1:3" x14ac:dyDescent="0.25">
      <c r="A90" s="29"/>
      <c r="B90" s="28"/>
      <c r="C90" s="28"/>
    </row>
  </sheetData>
  <mergeCells count="1">
    <mergeCell ref="A1:C1"/>
  </mergeCells>
  <pageMargins left="0.62992125984251968" right="0.15748031496062992" top="0.59055118110236227" bottom="0.55118110236220474" header="0.15748031496062992" footer="0.15748031496062992"/>
  <pageSetup paperSize="9" fitToHeight="0" orientation="portrait" r:id="rId1"/>
  <headerFooter alignWithMargins="0"/>
  <rowBreaks count="2" manualBreakCount="2">
    <brk id="3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оценка</vt:lpstr>
      <vt:lpstr>по отчету руб</vt:lpstr>
      <vt:lpstr>по отчету (3)</vt:lpstr>
      <vt:lpstr>план по отчету</vt:lpstr>
      <vt:lpstr>на отправку</vt:lpstr>
      <vt:lpstr>по отчету</vt:lpstr>
      <vt:lpstr>'на отправку'!Заголовки_для_печати</vt:lpstr>
      <vt:lpstr>оценка!Заголовки_для_печати</vt:lpstr>
      <vt:lpstr>'план по отчету'!Заголовки_для_печати</vt:lpstr>
      <vt:lpstr>'по отчету'!Заголовки_для_печати</vt:lpstr>
      <vt:lpstr>'по отчету (3)'!Заголовки_для_печати</vt:lpstr>
      <vt:lpstr>'по отчету руб'!Заголовки_для_печати</vt:lpstr>
      <vt:lpstr>'на отправку'!Область_печати</vt:lpstr>
      <vt:lpstr>'план по отчету'!Область_печати</vt:lpstr>
      <vt:lpstr>'по отчету'!Область_печати</vt:lpstr>
      <vt:lpstr>'по отчету (3)'!Область_печати</vt:lpstr>
      <vt:lpstr>'по отчету руб'!Область_печати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Ananina</dc:creator>
  <cp:lastModifiedBy>Пользователь</cp:lastModifiedBy>
  <cp:lastPrinted>2021-12-08T09:07:59Z</cp:lastPrinted>
  <dcterms:created xsi:type="dcterms:W3CDTF">2009-09-25T08:43:03Z</dcterms:created>
  <dcterms:modified xsi:type="dcterms:W3CDTF">2021-12-08T09:50:13Z</dcterms:modified>
</cp:coreProperties>
</file>