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2035" windowHeight="9795"/>
  </bookViews>
  <sheets>
    <sheet name="2017-2019" sheetId="1" r:id="rId1"/>
  </sheets>
  <calcPr calcId="145621"/>
</workbook>
</file>

<file path=xl/calcChain.xml><?xml version="1.0" encoding="utf-8"?>
<calcChain xmlns="http://schemas.openxmlformats.org/spreadsheetml/2006/main">
  <c r="AO39" i="1" l="1"/>
  <c r="AN39" i="1"/>
  <c r="AM39" i="1"/>
  <c r="AL39" i="1"/>
  <c r="AJ39" i="1"/>
  <c r="AG39" i="1"/>
  <c r="AF39" i="1"/>
  <c r="AE39" i="1"/>
  <c r="AD39" i="1"/>
  <c r="AB39" i="1"/>
  <c r="Y39" i="1"/>
  <c r="X39" i="1"/>
  <c r="W39" i="1"/>
  <c r="V39" i="1"/>
  <c r="T39" i="1"/>
  <c r="Q39" i="1"/>
  <c r="O39" i="1"/>
  <c r="N39" i="1"/>
  <c r="L39" i="1"/>
  <c r="I38" i="1"/>
  <c r="AN37" i="1"/>
  <c r="AL37" i="1"/>
  <c r="AI37" i="1"/>
  <c r="AM37" i="1" s="1"/>
  <c r="AH37" i="1"/>
  <c r="AJ37" i="1" s="1"/>
  <c r="AF37" i="1"/>
  <c r="AD37" i="1"/>
  <c r="AA37" i="1"/>
  <c r="AE37" i="1" s="1"/>
  <c r="Z37" i="1"/>
  <c r="AB37" i="1" s="1"/>
  <c r="X37" i="1"/>
  <c r="V37" i="1"/>
  <c r="S37" i="1"/>
  <c r="W37" i="1" s="1"/>
  <c r="R37" i="1"/>
  <c r="T37" i="1" s="1"/>
  <c r="P37" i="1"/>
  <c r="N37" i="1"/>
  <c r="K37" i="1"/>
  <c r="O37" i="1" s="1"/>
  <c r="J37" i="1"/>
  <c r="L37" i="1" s="1"/>
  <c r="G37" i="1"/>
  <c r="I37" i="1" s="1"/>
  <c r="F37" i="1"/>
  <c r="H37" i="1" s="1"/>
  <c r="D37" i="1"/>
  <c r="AO36" i="1"/>
  <c r="AN36" i="1"/>
  <c r="AM36" i="1"/>
  <c r="AL36" i="1"/>
  <c r="AJ36" i="1"/>
  <c r="AG36" i="1"/>
  <c r="AF36" i="1"/>
  <c r="AE36" i="1"/>
  <c r="AD36" i="1"/>
  <c r="AB36" i="1"/>
  <c r="Y36" i="1"/>
  <c r="X36" i="1"/>
  <c r="W36" i="1"/>
  <c r="V36" i="1"/>
  <c r="T36" i="1"/>
  <c r="Q36" i="1"/>
  <c r="P36" i="1"/>
  <c r="O36" i="1"/>
  <c r="N36" i="1"/>
  <c r="L36" i="1"/>
  <c r="I36" i="1"/>
  <c r="H36" i="1"/>
  <c r="D36" i="1"/>
  <c r="AO35" i="1"/>
  <c r="AN35" i="1"/>
  <c r="AM35" i="1"/>
  <c r="AL35" i="1"/>
  <c r="AJ35" i="1"/>
  <c r="AG35" i="1"/>
  <c r="AF35" i="1"/>
  <c r="AE35" i="1"/>
  <c r="AD35" i="1"/>
  <c r="AB35" i="1"/>
  <c r="Y35" i="1"/>
  <c r="X35" i="1"/>
  <c r="W35" i="1"/>
  <c r="V35" i="1"/>
  <c r="T35" i="1"/>
  <c r="Q35" i="1"/>
  <c r="O35" i="1"/>
  <c r="N35" i="1"/>
  <c r="L35" i="1"/>
  <c r="I35" i="1"/>
  <c r="H35" i="1"/>
  <c r="AM34" i="1"/>
  <c r="AL34" i="1"/>
  <c r="AF34" i="1"/>
  <c r="AE34" i="1"/>
  <c r="AD34" i="1"/>
  <c r="Y34" i="1"/>
  <c r="W34" i="1"/>
  <c r="V34" i="1"/>
  <c r="O34" i="1"/>
  <c r="N34" i="1"/>
  <c r="L34" i="1"/>
  <c r="AO33" i="1"/>
  <c r="AN33" i="1"/>
  <c r="AM33" i="1"/>
  <c r="AL33" i="1"/>
  <c r="AJ33" i="1"/>
  <c r="AG33" i="1"/>
  <c r="AF33" i="1"/>
  <c r="AE33" i="1"/>
  <c r="AD33" i="1"/>
  <c r="AB33" i="1"/>
  <c r="Y33" i="1"/>
  <c r="X33" i="1"/>
  <c r="W33" i="1"/>
  <c r="V33" i="1"/>
  <c r="T33" i="1"/>
  <c r="Q33" i="1"/>
  <c r="P33" i="1"/>
  <c r="O33" i="1"/>
  <c r="N33" i="1"/>
  <c r="L33" i="1"/>
  <c r="I33" i="1"/>
  <c r="H33" i="1"/>
  <c r="D33" i="1"/>
  <c r="AO32" i="1"/>
  <c r="AN32" i="1"/>
  <c r="AM32" i="1"/>
  <c r="AL32" i="1"/>
  <c r="AJ32" i="1"/>
  <c r="AG32" i="1"/>
  <c r="AF32" i="1"/>
  <c r="AE32" i="1"/>
  <c r="AD32" i="1"/>
  <c r="AB32" i="1"/>
  <c r="Y32" i="1"/>
  <c r="X32" i="1"/>
  <c r="W32" i="1"/>
  <c r="V32" i="1"/>
  <c r="T32" i="1"/>
  <c r="Q32" i="1"/>
  <c r="P32" i="1"/>
  <c r="O32" i="1"/>
  <c r="N32" i="1"/>
  <c r="L32" i="1"/>
  <c r="I32" i="1"/>
  <c r="H32" i="1"/>
  <c r="D32" i="1"/>
  <c r="AO31" i="1"/>
  <c r="AN31" i="1"/>
  <c r="AM31" i="1"/>
  <c r="AL31" i="1"/>
  <c r="AJ31" i="1"/>
  <c r="AG31" i="1"/>
  <c r="AF31" i="1"/>
  <c r="AE31" i="1"/>
  <c r="AD31" i="1"/>
  <c r="AB31" i="1"/>
  <c r="Y31" i="1"/>
  <c r="X31" i="1"/>
  <c r="W31" i="1"/>
  <c r="V31" i="1"/>
  <c r="T31" i="1"/>
  <c r="Q31" i="1"/>
  <c r="P31" i="1"/>
  <c r="O31" i="1"/>
  <c r="N31" i="1"/>
  <c r="L31" i="1"/>
  <c r="I31" i="1"/>
  <c r="H31" i="1"/>
  <c r="D31" i="1"/>
  <c r="AO30" i="1"/>
  <c r="AN30" i="1"/>
  <c r="AM30" i="1"/>
  <c r="AL30" i="1"/>
  <c r="AJ30" i="1"/>
  <c r="AG30" i="1"/>
  <c r="AF30" i="1"/>
  <c r="AE30" i="1"/>
  <c r="AD30" i="1"/>
  <c r="AB30" i="1"/>
  <c r="Y30" i="1"/>
  <c r="X30" i="1"/>
  <c r="W30" i="1"/>
  <c r="V30" i="1"/>
  <c r="T30" i="1"/>
  <c r="Q30" i="1"/>
  <c r="P30" i="1"/>
  <c r="O30" i="1"/>
  <c r="N30" i="1"/>
  <c r="L30" i="1"/>
  <c r="I30" i="1"/>
  <c r="H30" i="1"/>
  <c r="D30" i="1"/>
  <c r="AO28" i="1"/>
  <c r="AN28" i="1"/>
  <c r="AM28" i="1"/>
  <c r="AL28" i="1"/>
  <c r="AJ28" i="1"/>
  <c r="AG28" i="1"/>
  <c r="AF28" i="1"/>
  <c r="AE28" i="1"/>
  <c r="AD28" i="1"/>
  <c r="AB28" i="1"/>
  <c r="Y28" i="1"/>
  <c r="X28" i="1"/>
  <c r="W28" i="1"/>
  <c r="V28" i="1"/>
  <c r="T28" i="1"/>
  <c r="Q28" i="1"/>
  <c r="P28" i="1"/>
  <c r="O28" i="1"/>
  <c r="N28" i="1"/>
  <c r="L28" i="1"/>
  <c r="I28" i="1"/>
  <c r="H28" i="1"/>
  <c r="D28" i="1"/>
  <c r="AO27" i="1"/>
  <c r="AN27" i="1"/>
  <c r="AM27" i="1"/>
  <c r="AL27" i="1"/>
  <c r="AG27" i="1"/>
  <c r="AF27" i="1"/>
  <c r="AE27" i="1"/>
  <c r="AD27" i="1"/>
  <c r="Y27" i="1"/>
  <c r="X27" i="1"/>
  <c r="W27" i="1"/>
  <c r="V27" i="1"/>
  <c r="T27" i="1"/>
  <c r="Q27" i="1"/>
  <c r="P27" i="1"/>
  <c r="O27" i="1"/>
  <c r="N27" i="1"/>
  <c r="L27" i="1"/>
  <c r="I27" i="1"/>
  <c r="H27" i="1"/>
  <c r="D27" i="1"/>
  <c r="AO26" i="1"/>
  <c r="AN26" i="1"/>
  <c r="AM26" i="1"/>
  <c r="AL26" i="1"/>
  <c r="AJ26" i="1"/>
  <c r="AG26" i="1"/>
  <c r="AF26" i="1"/>
  <c r="AE26" i="1"/>
  <c r="AD26" i="1"/>
  <c r="AB26" i="1"/>
  <c r="Y26" i="1"/>
  <c r="X26" i="1"/>
  <c r="W26" i="1"/>
  <c r="V26" i="1"/>
  <c r="T26" i="1"/>
  <c r="Q26" i="1"/>
  <c r="P26" i="1"/>
  <c r="O26" i="1"/>
  <c r="N26" i="1"/>
  <c r="L26" i="1"/>
  <c r="I26" i="1"/>
  <c r="H26" i="1"/>
  <c r="D26" i="1"/>
  <c r="AO25" i="1"/>
  <c r="AN25" i="1"/>
  <c r="AM25" i="1"/>
  <c r="AL25" i="1"/>
  <c r="AJ25" i="1"/>
  <c r="AG25" i="1"/>
  <c r="AF25" i="1"/>
  <c r="AE25" i="1"/>
  <c r="AD25" i="1"/>
  <c r="AB25" i="1"/>
  <c r="Y25" i="1"/>
  <c r="X25" i="1"/>
  <c r="W25" i="1"/>
  <c r="V25" i="1"/>
  <c r="T25" i="1"/>
  <c r="Q25" i="1"/>
  <c r="P25" i="1"/>
  <c r="O25" i="1"/>
  <c r="N25" i="1"/>
  <c r="L25" i="1"/>
  <c r="I25" i="1"/>
  <c r="H25" i="1"/>
  <c r="D25" i="1"/>
  <c r="AO24" i="1"/>
  <c r="AN24" i="1"/>
  <c r="AM24" i="1"/>
  <c r="AL24" i="1"/>
  <c r="AJ24" i="1"/>
  <c r="AG24" i="1"/>
  <c r="AF24" i="1"/>
  <c r="AE24" i="1"/>
  <c r="AD24" i="1"/>
  <c r="AB24" i="1"/>
  <c r="Y24" i="1"/>
  <c r="X24" i="1"/>
  <c r="W24" i="1"/>
  <c r="V24" i="1"/>
  <c r="T24" i="1"/>
  <c r="Q24" i="1"/>
  <c r="P24" i="1"/>
  <c r="O24" i="1"/>
  <c r="N24" i="1"/>
  <c r="L24" i="1"/>
  <c r="I24" i="1"/>
  <c r="H24" i="1"/>
  <c r="D24" i="1"/>
  <c r="AO23" i="1"/>
  <c r="AN23" i="1"/>
  <c r="AM23" i="1"/>
  <c r="AL23" i="1"/>
  <c r="AJ23" i="1"/>
  <c r="AG23" i="1"/>
  <c r="AF23" i="1"/>
  <c r="AE23" i="1"/>
  <c r="AD23" i="1"/>
  <c r="AB23" i="1"/>
  <c r="Y23" i="1"/>
  <c r="X23" i="1"/>
  <c r="W23" i="1"/>
  <c r="V23" i="1"/>
  <c r="T23" i="1"/>
  <c r="Q23" i="1"/>
  <c r="P23" i="1"/>
  <c r="O23" i="1"/>
  <c r="N23" i="1"/>
  <c r="L23" i="1"/>
  <c r="I23" i="1"/>
  <c r="H23" i="1"/>
  <c r="D23" i="1"/>
  <c r="AO22" i="1"/>
  <c r="AN22" i="1"/>
  <c r="AM22" i="1"/>
  <c r="AL22" i="1"/>
  <c r="AJ22" i="1"/>
  <c r="AG22" i="1"/>
  <c r="AF22" i="1"/>
  <c r="AE22" i="1"/>
  <c r="AD22" i="1"/>
  <c r="AB22" i="1"/>
  <c r="Y22" i="1"/>
  <c r="X22" i="1"/>
  <c r="W22" i="1"/>
  <c r="V22" i="1"/>
  <c r="T22" i="1"/>
  <c r="Q22" i="1"/>
  <c r="P22" i="1"/>
  <c r="O22" i="1"/>
  <c r="N22" i="1"/>
  <c r="L22" i="1"/>
  <c r="I22" i="1"/>
  <c r="H22" i="1"/>
  <c r="D22" i="1"/>
  <c r="AN21" i="1"/>
  <c r="AL21" i="1"/>
  <c r="AI21" i="1"/>
  <c r="AO21" i="1" s="1"/>
  <c r="AH21" i="1"/>
  <c r="AJ21" i="1" s="1"/>
  <c r="AF21" i="1"/>
  <c r="AD21" i="1"/>
  <c r="AA21" i="1"/>
  <c r="AG21" i="1" s="1"/>
  <c r="Z21" i="1"/>
  <c r="AB21" i="1" s="1"/>
  <c r="X21" i="1"/>
  <c r="V21" i="1"/>
  <c r="S21" i="1"/>
  <c r="Y21" i="1" s="1"/>
  <c r="R21" i="1"/>
  <c r="T21" i="1" s="1"/>
  <c r="P21" i="1"/>
  <c r="N21" i="1"/>
  <c r="K21" i="1"/>
  <c r="Q21" i="1" s="1"/>
  <c r="J21" i="1"/>
  <c r="L21" i="1" s="1"/>
  <c r="G21" i="1"/>
  <c r="I21" i="1" s="1"/>
  <c r="F21" i="1"/>
  <c r="H21" i="1" s="1"/>
  <c r="C21" i="1"/>
  <c r="B21" i="1"/>
  <c r="D21" i="1" s="1"/>
  <c r="AO20" i="1"/>
  <c r="AN20" i="1"/>
  <c r="AM20" i="1"/>
  <c r="AL20" i="1"/>
  <c r="AG20" i="1"/>
  <c r="AF20" i="1"/>
  <c r="AE20" i="1"/>
  <c r="AD20" i="1"/>
  <c r="Y20" i="1"/>
  <c r="X20" i="1"/>
  <c r="W20" i="1"/>
  <c r="V20" i="1"/>
  <c r="O20" i="1"/>
  <c r="N20" i="1"/>
  <c r="I20" i="1"/>
  <c r="AO19" i="1"/>
  <c r="AN19" i="1"/>
  <c r="AM19" i="1"/>
  <c r="AL19" i="1"/>
  <c r="AJ19" i="1"/>
  <c r="AG19" i="1"/>
  <c r="AF19" i="1"/>
  <c r="AE19" i="1"/>
  <c r="AD19" i="1"/>
  <c r="AB19" i="1"/>
  <c r="Y19" i="1"/>
  <c r="X19" i="1"/>
  <c r="W19" i="1"/>
  <c r="V19" i="1"/>
  <c r="T19" i="1"/>
  <c r="Q19" i="1"/>
  <c r="P19" i="1"/>
  <c r="O19" i="1"/>
  <c r="N19" i="1"/>
  <c r="L19" i="1"/>
  <c r="I19" i="1"/>
  <c r="H19" i="1"/>
  <c r="D19" i="1"/>
  <c r="AO18" i="1"/>
  <c r="AN18" i="1"/>
  <c r="AM18" i="1"/>
  <c r="AL18" i="1"/>
  <c r="AJ18" i="1"/>
  <c r="AG18" i="1"/>
  <c r="AF18" i="1"/>
  <c r="AE18" i="1"/>
  <c r="AD18" i="1"/>
  <c r="AB18" i="1"/>
  <c r="Y18" i="1"/>
  <c r="X18" i="1"/>
  <c r="W18" i="1"/>
  <c r="V18" i="1"/>
  <c r="T18" i="1"/>
  <c r="Q18" i="1"/>
  <c r="P18" i="1"/>
  <c r="O18" i="1"/>
  <c r="N18" i="1"/>
  <c r="L18" i="1"/>
  <c r="I18" i="1"/>
  <c r="H18" i="1"/>
  <c r="D18" i="1"/>
  <c r="AL17" i="1"/>
  <c r="AI17" i="1"/>
  <c r="AH17" i="1"/>
  <c r="AJ17" i="1" s="1"/>
  <c r="AG17" i="1"/>
  <c r="AE17" i="1"/>
  <c r="AA17" i="1"/>
  <c r="Z17" i="1"/>
  <c r="AB17" i="1" s="1"/>
  <c r="S17" i="1"/>
  <c r="AN17" i="1" s="1"/>
  <c r="R17" i="1"/>
  <c r="AO16" i="1"/>
  <c r="AN16" i="1"/>
  <c r="AM16" i="1"/>
  <c r="AL16" i="1"/>
  <c r="AJ16" i="1"/>
  <c r="AG16" i="1"/>
  <c r="AF16" i="1"/>
  <c r="AE16" i="1"/>
  <c r="AD16" i="1"/>
  <c r="AB16" i="1"/>
  <c r="Y16" i="1"/>
  <c r="X16" i="1"/>
  <c r="W16" i="1"/>
  <c r="V16" i="1"/>
  <c r="T16" i="1"/>
  <c r="Q16" i="1"/>
  <c r="P16" i="1"/>
  <c r="O16" i="1"/>
  <c r="N16" i="1"/>
  <c r="L16" i="1"/>
  <c r="I16" i="1"/>
  <c r="H16" i="1"/>
  <c r="D16" i="1"/>
  <c r="AI15" i="1"/>
  <c r="AI29" i="1" s="1"/>
  <c r="AH15" i="1"/>
  <c r="AH29" i="1" s="1"/>
  <c r="AH38" i="1" s="1"/>
  <c r="AB15" i="1"/>
  <c r="AA15" i="1"/>
  <c r="AA29" i="1" s="1"/>
  <c r="Z15" i="1"/>
  <c r="Z29" i="1" s="1"/>
  <c r="Z38" i="1" s="1"/>
  <c r="V15" i="1"/>
  <c r="S15" i="1"/>
  <c r="AL15" i="1" s="1"/>
  <c r="R15" i="1"/>
  <c r="R29" i="1" s="1"/>
  <c r="R38" i="1" s="1"/>
  <c r="K15" i="1"/>
  <c r="O15" i="1" s="1"/>
  <c r="J15" i="1"/>
  <c r="G15" i="1"/>
  <c r="F15" i="1"/>
  <c r="F29" i="1" s="1"/>
  <c r="F38" i="1" s="1"/>
  <c r="H38" i="1" s="1"/>
  <c r="C15" i="1"/>
  <c r="C29" i="1" s="1"/>
  <c r="B15" i="1"/>
  <c r="B29" i="1" s="1"/>
  <c r="B38" i="1" s="1"/>
  <c r="D29" i="1" l="1"/>
  <c r="C38" i="1"/>
  <c r="G29" i="1"/>
  <c r="I15" i="1"/>
  <c r="L15" i="1"/>
  <c r="X15" i="1"/>
  <c r="AD15" i="1"/>
  <c r="AJ15" i="1"/>
  <c r="D15" i="1"/>
  <c r="H15" i="1"/>
  <c r="N15" i="1"/>
  <c r="S29" i="1"/>
  <c r="AE29" i="1" s="1"/>
  <c r="W15" i="1"/>
  <c r="Y15" i="1"/>
  <c r="AF15" i="1"/>
  <c r="AC17" i="1"/>
  <c r="J29" i="1"/>
  <c r="J38" i="1" s="1"/>
  <c r="T15" i="1"/>
  <c r="AF29" i="1"/>
  <c r="AB29" i="1"/>
  <c r="AA38" i="1"/>
  <c r="AD29" i="1"/>
  <c r="AN15" i="1"/>
  <c r="E21" i="1"/>
  <c r="K29" i="1"/>
  <c r="Q15" i="1"/>
  <c r="P15" i="1"/>
  <c r="AJ29" i="1"/>
  <c r="AM29" i="1"/>
  <c r="AI38" i="1"/>
  <c r="AO29" i="1"/>
  <c r="AC15" i="1"/>
  <c r="AG15" i="1"/>
  <c r="AO15" i="1"/>
  <c r="O21" i="1"/>
  <c r="W21" i="1"/>
  <c r="AE21" i="1"/>
  <c r="AM21" i="1"/>
  <c r="Q37" i="1"/>
  <c r="Y37" i="1"/>
  <c r="AC37" i="1"/>
  <c r="AG37" i="1"/>
  <c r="AO37" i="1"/>
  <c r="AE15" i="1"/>
  <c r="AM15" i="1"/>
  <c r="AC21" i="1"/>
  <c r="AK21" i="1"/>
  <c r="AK39" i="1" l="1"/>
  <c r="AO38" i="1"/>
  <c r="AK38" i="1"/>
  <c r="AJ38" i="1"/>
  <c r="AK36" i="1"/>
  <c r="AK35" i="1"/>
  <c r="AK34" i="1"/>
  <c r="AK26" i="1"/>
  <c r="AK25" i="1"/>
  <c r="AK24" i="1"/>
  <c r="AK23" i="1"/>
  <c r="AK22" i="1"/>
  <c r="AK20" i="1"/>
  <c r="AK19" i="1"/>
  <c r="AK18" i="1"/>
  <c r="AM38" i="1"/>
  <c r="AK33" i="1"/>
  <c r="AK32" i="1"/>
  <c r="AK31" i="1"/>
  <c r="AK30" i="1"/>
  <c r="AK28" i="1"/>
  <c r="AK27" i="1"/>
  <c r="AK17" i="1"/>
  <c r="AK16" i="1"/>
  <c r="AK15" i="1"/>
  <c r="D38" i="1"/>
  <c r="E33" i="1"/>
  <c r="E32" i="1"/>
  <c r="E31" i="1"/>
  <c r="E30" i="1"/>
  <c r="E28" i="1"/>
  <c r="E16" i="1"/>
  <c r="E35" i="1"/>
  <c r="E34" i="1"/>
  <c r="E39" i="1"/>
  <c r="E38" i="1"/>
  <c r="E37" i="1"/>
  <c r="E36" i="1"/>
  <c r="E27" i="1"/>
  <c r="E26" i="1"/>
  <c r="E25" i="1"/>
  <c r="E24" i="1"/>
  <c r="E23" i="1"/>
  <c r="E22" i="1"/>
  <c r="E19" i="1"/>
  <c r="E18" i="1"/>
  <c r="E20" i="1"/>
  <c r="AC38" i="1"/>
  <c r="AC27" i="1"/>
  <c r="AF38" i="1"/>
  <c r="AB38" i="1"/>
  <c r="AC34" i="1"/>
  <c r="AC33" i="1"/>
  <c r="AC32" i="1"/>
  <c r="AC31" i="1"/>
  <c r="AC30" i="1"/>
  <c r="AC28" i="1"/>
  <c r="AC16" i="1"/>
  <c r="AC39" i="1"/>
  <c r="AC36" i="1"/>
  <c r="AC35" i="1"/>
  <c r="AC26" i="1"/>
  <c r="AC25" i="1"/>
  <c r="AC24" i="1"/>
  <c r="AC23" i="1"/>
  <c r="AC22" i="1"/>
  <c r="AC19" i="1"/>
  <c r="AC18" i="1"/>
  <c r="AC20" i="1"/>
  <c r="AC29" i="1"/>
  <c r="H29" i="1"/>
  <c r="I29" i="1"/>
  <c r="AK29" i="1"/>
  <c r="X29" i="1"/>
  <c r="T29" i="1"/>
  <c r="W29" i="1"/>
  <c r="S38" i="1"/>
  <c r="V29" i="1"/>
  <c r="Y29" i="1"/>
  <c r="AK37" i="1"/>
  <c r="AL29" i="1"/>
  <c r="AN29" i="1"/>
  <c r="P29" i="1"/>
  <c r="L29" i="1"/>
  <c r="O29" i="1"/>
  <c r="K38" i="1"/>
  <c r="N29" i="1"/>
  <c r="Q29" i="1"/>
  <c r="M29" i="1"/>
  <c r="AG29" i="1"/>
  <c r="E15" i="1"/>
  <c r="E29" i="1"/>
  <c r="U39" i="1" l="1"/>
  <c r="Y38" i="1"/>
  <c r="U38" i="1"/>
  <c r="X38" i="1"/>
  <c r="T38" i="1"/>
  <c r="U36" i="1"/>
  <c r="U35" i="1"/>
  <c r="U34" i="1"/>
  <c r="U27" i="1"/>
  <c r="U26" i="1"/>
  <c r="U25" i="1"/>
  <c r="U24" i="1"/>
  <c r="U23" i="1"/>
  <c r="U22" i="1"/>
  <c r="U19" i="1"/>
  <c r="U18" i="1"/>
  <c r="W38" i="1"/>
  <c r="V38" i="1"/>
  <c r="U33" i="1"/>
  <c r="U32" i="1"/>
  <c r="U31" i="1"/>
  <c r="U30" i="1"/>
  <c r="U28" i="1"/>
  <c r="U20" i="1"/>
  <c r="U16" i="1"/>
  <c r="U37" i="1"/>
  <c r="U15" i="1"/>
  <c r="U21" i="1"/>
  <c r="AG38" i="1"/>
  <c r="AL38" i="1"/>
  <c r="Q38" i="1"/>
  <c r="M38" i="1"/>
  <c r="M34" i="1"/>
  <c r="M39" i="1"/>
  <c r="P38" i="1"/>
  <c r="L38" i="1"/>
  <c r="M33" i="1"/>
  <c r="M32" i="1"/>
  <c r="M31" i="1"/>
  <c r="M30" i="1"/>
  <c r="M28" i="1"/>
  <c r="M16" i="1"/>
  <c r="O38" i="1"/>
  <c r="M35" i="1"/>
  <c r="N38" i="1"/>
  <c r="M36" i="1"/>
  <c r="M27" i="1"/>
  <c r="M26" i="1"/>
  <c r="M25" i="1"/>
  <c r="M24" i="1"/>
  <c r="M23" i="1"/>
  <c r="M22" i="1"/>
  <c r="M19" i="1"/>
  <c r="M18" i="1"/>
  <c r="M20" i="1"/>
  <c r="M21" i="1"/>
  <c r="M15" i="1"/>
  <c r="M37" i="1"/>
  <c r="AD38" i="1"/>
  <c r="AN38" i="1"/>
  <c r="U29" i="1"/>
  <c r="AE38" i="1"/>
</calcChain>
</file>

<file path=xl/sharedStrings.xml><?xml version="1.0" encoding="utf-8"?>
<sst xmlns="http://schemas.openxmlformats.org/spreadsheetml/2006/main" count="82" uniqueCount="52">
  <si>
    <t>Сравнительная характеристика поступления доходов в бюджет Лахденпохского муниципального района за 2017-2019 года</t>
  </si>
  <si>
    <t>Вид доходов</t>
  </si>
  <si>
    <t>2013 год</t>
  </si>
  <si>
    <t>2014 год</t>
  </si>
  <si>
    <t>2015 год</t>
  </si>
  <si>
    <t>2017 год</t>
  </si>
  <si>
    <t>2018 год</t>
  </si>
  <si>
    <t>2019 год</t>
  </si>
  <si>
    <t>уточненный план, тыс.руб.</t>
  </si>
  <si>
    <t>исполнение, тыс.руб.</t>
  </si>
  <si>
    <t>% исполнения</t>
  </si>
  <si>
    <t>удельный вес в общем объеме доходов по факту</t>
  </si>
  <si>
    <t>Отклонение, тыс.руб.</t>
  </si>
  <si>
    <t>Коэффициент роста</t>
  </si>
  <si>
    <t>Отклонение к 2017 году, тыс.руб.</t>
  </si>
  <si>
    <t>Коэффициент роста к 2017 году</t>
  </si>
  <si>
    <r>
      <rPr>
        <sz val="8"/>
        <rFont val="Arial"/>
        <family val="2"/>
        <charset val="204"/>
      </rPr>
      <t>к 2013 году</t>
    </r>
    <r>
      <rPr>
        <sz val="7"/>
        <rFont val="Arial"/>
        <family val="2"/>
        <charset val="204"/>
      </rPr>
      <t xml:space="preserve"> (гр.11-гр.3)</t>
    </r>
  </si>
  <si>
    <r>
      <rPr>
        <sz val="8"/>
        <rFont val="Arial"/>
        <family val="2"/>
        <charset val="204"/>
      </rPr>
      <t xml:space="preserve">к 2014 году </t>
    </r>
    <r>
      <rPr>
        <sz val="7"/>
        <rFont val="Arial"/>
        <family val="2"/>
        <charset val="204"/>
      </rPr>
      <t>(гр.7-гр.3)</t>
    </r>
  </si>
  <si>
    <r>
      <rPr>
        <sz val="8"/>
        <rFont val="Arial"/>
        <family val="2"/>
        <charset val="204"/>
      </rPr>
      <t>к 2013 году</t>
    </r>
    <r>
      <rPr>
        <sz val="7"/>
        <rFont val="Arial"/>
        <family val="2"/>
        <charset val="204"/>
      </rPr>
      <t xml:space="preserve"> (гр.11/гр.3)</t>
    </r>
  </si>
  <si>
    <r>
      <rPr>
        <sz val="8"/>
        <rFont val="Arial"/>
        <family val="2"/>
        <charset val="204"/>
      </rPr>
      <t xml:space="preserve">к 2014 году </t>
    </r>
    <r>
      <rPr>
        <sz val="7"/>
        <rFont val="Arial"/>
        <family val="2"/>
        <charset val="204"/>
      </rPr>
      <t>(гр.7/гр.3)</t>
    </r>
  </si>
  <si>
    <r>
      <rPr>
        <sz val="8"/>
        <rFont val="Arial"/>
        <family val="2"/>
        <charset val="204"/>
      </rPr>
      <t>к 2014 году</t>
    </r>
    <r>
      <rPr>
        <sz val="7"/>
        <rFont val="Arial"/>
        <family val="2"/>
        <charset val="204"/>
      </rPr>
      <t xml:space="preserve"> (гр.13-гр.3)</t>
    </r>
  </si>
  <si>
    <r>
      <rPr>
        <sz val="8"/>
        <rFont val="Arial"/>
        <family val="2"/>
        <charset val="204"/>
      </rPr>
      <t xml:space="preserve">к 2015 году </t>
    </r>
    <r>
      <rPr>
        <sz val="7"/>
        <rFont val="Arial"/>
        <family val="2"/>
        <charset val="204"/>
      </rPr>
      <t>(гр.13-гр.7)</t>
    </r>
  </si>
  <si>
    <r>
      <rPr>
        <sz val="8"/>
        <rFont val="Arial"/>
        <family val="2"/>
        <charset val="204"/>
      </rPr>
      <t>к 2014 году</t>
    </r>
    <r>
      <rPr>
        <sz val="7"/>
        <rFont val="Arial"/>
        <family val="2"/>
        <charset val="204"/>
      </rPr>
      <t xml:space="preserve"> (гр.13/гр.3)</t>
    </r>
  </si>
  <si>
    <r>
      <rPr>
        <sz val="8"/>
        <rFont val="Arial"/>
        <family val="2"/>
        <charset val="204"/>
      </rPr>
      <t xml:space="preserve">к 2015 году </t>
    </r>
    <r>
      <rPr>
        <sz val="7"/>
        <rFont val="Arial"/>
        <family val="2"/>
        <charset val="204"/>
      </rPr>
      <t>(гр.13/гр.7)</t>
    </r>
  </si>
  <si>
    <r>
      <rPr>
        <sz val="8"/>
        <rFont val="Arial"/>
        <family val="2"/>
        <charset val="204"/>
      </rPr>
      <t xml:space="preserve">К 2017 году (гр.13-гр.3) </t>
    </r>
    <r>
      <rPr>
        <b/>
        <sz val="6"/>
        <rFont val="Arial"/>
        <family val="2"/>
        <charset val="204"/>
      </rPr>
      <t>* в сопост.условиях</t>
    </r>
  </si>
  <si>
    <t>К 2018 году (гр.13-гр.7)</t>
  </si>
  <si>
    <r>
      <rPr>
        <sz val="8"/>
        <rFont val="Arial"/>
        <family val="2"/>
        <charset val="204"/>
      </rPr>
      <t xml:space="preserve">К 2017 году (гр.13/гр.3) </t>
    </r>
    <r>
      <rPr>
        <b/>
        <sz val="6"/>
        <rFont val="Arial"/>
        <family val="2"/>
        <charset val="204"/>
      </rPr>
      <t>* в сопост.условиях</t>
    </r>
  </si>
  <si>
    <t>К 2018 году (гр.13/гр.7)</t>
  </si>
  <si>
    <t>Налоговые доходы</t>
  </si>
  <si>
    <t>Налог на доход физических  лиц</t>
  </si>
  <si>
    <t xml:space="preserve"> в т.ч. без учета доп.норматива 12%</t>
  </si>
  <si>
    <t>Налоги на совокупный доход</t>
  </si>
  <si>
    <t>Государственная пошлина</t>
  </si>
  <si>
    <t>Прочие налоги</t>
  </si>
  <si>
    <t>Неналоговые доходы</t>
  </si>
  <si>
    <t>Доходы от использования муниципального имущества</t>
  </si>
  <si>
    <t>Платежи при пользовании природными ресурсами</t>
  </si>
  <si>
    <t>Доходы от оказания платных услуг</t>
  </si>
  <si>
    <t>Доходы от продажи материальных и нематериальных активов</t>
  </si>
  <si>
    <t>Штрафные санкции</t>
  </si>
  <si>
    <t>Прочие неналоговые доходы</t>
  </si>
  <si>
    <t>Налоговые и неналоговые доходы</t>
  </si>
  <si>
    <t>Дотации</t>
  </si>
  <si>
    <t>Субсидии</t>
  </si>
  <si>
    <t>Субвенции</t>
  </si>
  <si>
    <t>Иные межбюджетный трансферты</t>
  </si>
  <si>
    <t>Безвозмездные поступления от негосударственных организаций</t>
  </si>
  <si>
    <t>х</t>
  </si>
  <si>
    <t>Прочие безвозмездные поступления</t>
  </si>
  <si>
    <t>Возврат остатков субсидий, субвенций и иных межбюджетных трансфертов</t>
  </si>
  <si>
    <t>Безвозмездные поступления</t>
  </si>
  <si>
    <t>ВСЕГО ДОХОДОВ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</si>
</sst>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\*;\-#,##0"/>
  </numFmts>
  <fonts count="2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b/>
      <sz val="6"/>
      <name val="Arial"/>
      <family val="2"/>
      <charset val="204"/>
    </font>
    <font>
      <sz val="6"/>
      <name val="Arial"/>
      <family val="2"/>
      <charset val="204"/>
    </font>
    <font>
      <b/>
      <sz val="9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  <fill>
      <patternFill patternType="solid">
        <fgColor indexed="31"/>
        <bgColor indexed="27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theme="8" tint="0.59999389629810485"/>
        <bgColor indexed="27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8">
    <xf numFmtId="0" fontId="0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9" borderId="1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ill="1"/>
    <xf numFmtId="0" fontId="0" fillId="0" borderId="2" xfId="0" applyFont="1" applyBorder="1"/>
    <xf numFmtId="0" fontId="0" fillId="0" borderId="2" xfId="0" applyBorder="1"/>
    <xf numFmtId="0" fontId="0" fillId="2" borderId="2" xfId="0" applyFont="1" applyFill="1" applyBorder="1"/>
    <xf numFmtId="0" fontId="0" fillId="0" borderId="3" xfId="0" applyFont="1" applyBorder="1"/>
    <xf numFmtId="0" fontId="0" fillId="0" borderId="3" xfId="0" applyBorder="1"/>
    <xf numFmtId="0" fontId="0" fillId="2" borderId="3" xfId="0" applyFont="1" applyFill="1" applyBorder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7" xfId="0" applyFont="1" applyBorder="1"/>
    <xf numFmtId="0" fontId="0" fillId="0" borderId="8" xfId="0" applyBorder="1"/>
    <xf numFmtId="0" fontId="0" fillId="0" borderId="9" xfId="0" applyFont="1" applyBorder="1"/>
    <xf numFmtId="0" fontId="0" fillId="0" borderId="10" xfId="0" applyBorder="1"/>
    <xf numFmtId="0" fontId="0" fillId="0" borderId="11" xfId="0" applyFont="1" applyBorder="1"/>
    <xf numFmtId="0" fontId="0" fillId="0" borderId="0" xfId="0" applyBorder="1"/>
    <xf numFmtId="0" fontId="8" fillId="10" borderId="13" xfId="0" applyFont="1" applyFill="1" applyBorder="1" applyAlignment="1">
      <alignment vertical="center" wrapText="1"/>
    </xf>
    <xf numFmtId="3" fontId="8" fillId="10" borderId="14" xfId="0" applyNumberFormat="1" applyFont="1" applyFill="1" applyBorder="1" applyAlignment="1">
      <alignment horizontal="center" vertical="center" wrapText="1"/>
    </xf>
    <xf numFmtId="164" fontId="8" fillId="10" borderId="14" xfId="0" applyNumberFormat="1" applyFont="1" applyFill="1" applyBorder="1" applyAlignment="1">
      <alignment horizontal="center" vertical="center" wrapText="1"/>
    </xf>
    <xf numFmtId="165" fontId="8" fillId="10" borderId="14" xfId="0" applyNumberFormat="1" applyFont="1" applyFill="1" applyBorder="1" applyAlignment="1">
      <alignment horizontal="center" vertical="center" wrapText="1"/>
    </xf>
    <xf numFmtId="1" fontId="8" fillId="10" borderId="14" xfId="0" applyNumberFormat="1" applyFont="1" applyFill="1" applyBorder="1" applyAlignment="1">
      <alignment horizontal="center" vertical="center" wrapText="1"/>
    </xf>
    <xf numFmtId="4" fontId="8" fillId="10" borderId="14" xfId="0" applyNumberFormat="1" applyFont="1" applyFill="1" applyBorder="1" applyAlignment="1">
      <alignment horizontal="center" vertical="center"/>
    </xf>
    <xf numFmtId="4" fontId="8" fillId="10" borderId="15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 wrapText="1"/>
    </xf>
    <xf numFmtId="166" fontId="4" fillId="0" borderId="17" xfId="0" applyNumberFormat="1" applyFont="1" applyBorder="1" applyAlignment="1">
      <alignment horizontal="center" vertical="center" wrapText="1"/>
    </xf>
    <xf numFmtId="0" fontId="8" fillId="10" borderId="16" xfId="0" applyFont="1" applyFill="1" applyBorder="1" applyAlignment="1">
      <alignment vertical="center" wrapText="1"/>
    </xf>
    <xf numFmtId="3" fontId="8" fillId="10" borderId="17" xfId="0" applyNumberFormat="1" applyFont="1" applyFill="1" applyBorder="1" applyAlignment="1">
      <alignment horizontal="center" vertical="center" wrapText="1"/>
    </xf>
    <xf numFmtId="164" fontId="8" fillId="10" borderId="17" xfId="0" applyNumberFormat="1" applyFont="1" applyFill="1" applyBorder="1" applyAlignment="1">
      <alignment horizontal="center" vertical="center" wrapText="1"/>
    </xf>
    <xf numFmtId="165" fontId="8" fillId="10" borderId="17" xfId="0" applyNumberFormat="1" applyFont="1" applyFill="1" applyBorder="1" applyAlignment="1">
      <alignment horizontal="center" vertical="center" wrapText="1"/>
    </xf>
    <xf numFmtId="1" fontId="8" fillId="10" borderId="17" xfId="0" applyNumberFormat="1" applyFont="1" applyFill="1" applyBorder="1" applyAlignment="1">
      <alignment horizontal="center" vertical="center" wrapText="1"/>
    </xf>
    <xf numFmtId="4" fontId="8" fillId="10" borderId="17" xfId="0" applyNumberFormat="1" applyFont="1" applyFill="1" applyBorder="1" applyAlignment="1">
      <alignment horizontal="center" vertical="center"/>
    </xf>
    <xf numFmtId="4" fontId="8" fillId="10" borderId="18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center" vertical="center" wrapText="1"/>
    </xf>
    <xf numFmtId="0" fontId="8" fillId="10" borderId="19" xfId="0" applyFont="1" applyFill="1" applyBorder="1" applyAlignment="1">
      <alignment vertical="center" wrapText="1"/>
    </xf>
    <xf numFmtId="3" fontId="8" fillId="10" borderId="20" xfId="0" applyNumberFormat="1" applyFont="1" applyFill="1" applyBorder="1" applyAlignment="1">
      <alignment horizontal="center" vertical="center" wrapText="1"/>
    </xf>
    <xf numFmtId="164" fontId="8" fillId="10" borderId="20" xfId="0" applyNumberFormat="1" applyFont="1" applyFill="1" applyBorder="1" applyAlignment="1">
      <alignment horizontal="center" vertical="center" wrapText="1"/>
    </xf>
    <xf numFmtId="165" fontId="8" fillId="10" borderId="20" xfId="0" applyNumberFormat="1" applyFont="1" applyFill="1" applyBorder="1" applyAlignment="1">
      <alignment horizontal="center" vertical="center" wrapText="1"/>
    </xf>
    <xf numFmtId="1" fontId="8" fillId="10" borderId="20" xfId="0" applyNumberFormat="1" applyFont="1" applyFill="1" applyBorder="1" applyAlignment="1">
      <alignment horizontal="center" vertical="center" wrapText="1"/>
    </xf>
    <xf numFmtId="4" fontId="8" fillId="10" borderId="20" xfId="0" applyNumberFormat="1" applyFont="1" applyFill="1" applyBorder="1" applyAlignment="1">
      <alignment horizontal="center" vertical="center"/>
    </xf>
    <xf numFmtId="4" fontId="8" fillId="10" borderId="21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wrapText="1"/>
    </xf>
    <xf numFmtId="0" fontId="2" fillId="2" borderId="17" xfId="0" applyFont="1" applyFill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textRotation="90" wrapText="1"/>
    </xf>
    <xf numFmtId="0" fontId="2" fillId="0" borderId="22" xfId="0" applyFont="1" applyBorder="1" applyAlignment="1">
      <alignment horizontal="center" vertical="center" textRotation="90" wrapText="1"/>
    </xf>
    <xf numFmtId="0" fontId="2" fillId="2" borderId="22" xfId="0" applyFont="1" applyFill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textRotation="90" wrapText="1"/>
    </xf>
    <xf numFmtId="0" fontId="0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textRotation="90" wrapText="1"/>
    </xf>
    <xf numFmtId="0" fontId="2" fillId="0" borderId="26" xfId="0" applyFont="1" applyBorder="1" applyAlignment="1">
      <alignment horizontal="center" vertical="center" textRotation="90" wrapText="1"/>
    </xf>
    <xf numFmtId="0" fontId="0" fillId="0" borderId="12" xfId="0" applyFont="1" applyBorder="1"/>
    <xf numFmtId="0" fontId="0" fillId="0" borderId="27" xfId="0" applyFont="1" applyBorder="1"/>
    <xf numFmtId="0" fontId="7" fillId="0" borderId="28" xfId="0" applyFont="1" applyBorder="1" applyAlignment="1">
      <alignment horizontal="center" vertical="center"/>
    </xf>
    <xf numFmtId="3" fontId="8" fillId="10" borderId="24" xfId="0" applyNumberFormat="1" applyFont="1" applyFill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8" fillId="10" borderId="25" xfId="0" applyNumberFormat="1" applyFont="1" applyFill="1" applyBorder="1" applyAlignment="1">
      <alignment horizontal="center" vertical="center" wrapText="1"/>
    </xf>
    <xf numFmtId="3" fontId="8" fillId="10" borderId="29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wrapText="1"/>
    </xf>
    <xf numFmtId="0" fontId="0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textRotation="90" wrapText="1"/>
    </xf>
    <xf numFmtId="3" fontId="8" fillId="10" borderId="13" xfId="0" applyNumberFormat="1" applyFont="1" applyFill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3" fontId="8" fillId="10" borderId="16" xfId="0" applyNumberFormat="1" applyFont="1" applyFill="1" applyBorder="1" applyAlignment="1">
      <alignment horizontal="center" vertical="center" wrapText="1"/>
    </xf>
    <xf numFmtId="3" fontId="8" fillId="10" borderId="19" xfId="0" applyNumberFormat="1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vertical="center" wrapText="1"/>
    </xf>
    <xf numFmtId="3" fontId="8" fillId="10" borderId="32" xfId="0" applyNumberFormat="1" applyFont="1" applyFill="1" applyBorder="1" applyAlignment="1">
      <alignment horizontal="center" vertical="center" wrapText="1"/>
    </xf>
    <xf numFmtId="164" fontId="8" fillId="10" borderId="32" xfId="0" applyNumberFormat="1" applyFont="1" applyFill="1" applyBorder="1" applyAlignment="1">
      <alignment horizontal="center" vertical="center" wrapText="1"/>
    </xf>
    <xf numFmtId="165" fontId="8" fillId="10" borderId="32" xfId="0" applyNumberFormat="1" applyFont="1" applyFill="1" applyBorder="1" applyAlignment="1">
      <alignment horizontal="center" vertical="center" wrapText="1"/>
    </xf>
    <xf numFmtId="1" fontId="8" fillId="10" borderId="32" xfId="0" applyNumberFormat="1" applyFont="1" applyFill="1" applyBorder="1" applyAlignment="1">
      <alignment horizontal="center" vertical="center" wrapText="1"/>
    </xf>
    <xf numFmtId="4" fontId="8" fillId="10" borderId="32" xfId="0" applyNumberFormat="1" applyFont="1" applyFill="1" applyBorder="1" applyAlignment="1">
      <alignment horizontal="center" vertical="center"/>
    </xf>
    <xf numFmtId="4" fontId="8" fillId="10" borderId="33" xfId="0" applyNumberFormat="1" applyFont="1" applyFill="1" applyBorder="1" applyAlignment="1">
      <alignment horizontal="center" vertical="center"/>
    </xf>
    <xf numFmtId="3" fontId="8" fillId="10" borderId="31" xfId="0" applyNumberFormat="1" applyFont="1" applyFill="1" applyBorder="1" applyAlignment="1">
      <alignment horizontal="center" vertical="center" wrapText="1"/>
    </xf>
    <xf numFmtId="3" fontId="8" fillId="10" borderId="34" xfId="0" applyNumberFormat="1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vertical="center" wrapText="1"/>
    </xf>
    <xf numFmtId="3" fontId="8" fillId="10" borderId="14" xfId="0" applyNumberFormat="1" applyFont="1" applyFill="1" applyBorder="1" applyAlignment="1">
      <alignment horizontal="center" vertical="center" wrapText="1"/>
    </xf>
    <xf numFmtId="164" fontId="8" fillId="10" borderId="14" xfId="0" applyNumberFormat="1" applyFont="1" applyFill="1" applyBorder="1" applyAlignment="1">
      <alignment horizontal="center" vertical="center" wrapText="1"/>
    </xf>
    <xf numFmtId="165" fontId="8" fillId="10" borderId="14" xfId="0" applyNumberFormat="1" applyFont="1" applyFill="1" applyBorder="1" applyAlignment="1">
      <alignment horizontal="center" vertical="center" wrapText="1"/>
    </xf>
    <xf numFmtId="1" fontId="8" fillId="10" borderId="14" xfId="0" applyNumberFormat="1" applyFont="1" applyFill="1" applyBorder="1" applyAlignment="1">
      <alignment horizontal="center" vertical="center" wrapText="1"/>
    </xf>
    <xf numFmtId="4" fontId="8" fillId="10" borderId="14" xfId="0" applyNumberFormat="1" applyFont="1" applyFill="1" applyBorder="1" applyAlignment="1">
      <alignment horizontal="center" vertical="center"/>
    </xf>
    <xf numFmtId="4" fontId="8" fillId="10" borderId="15" xfId="0" applyNumberFormat="1" applyFont="1" applyFill="1" applyBorder="1" applyAlignment="1">
      <alignment horizontal="center" vertical="center"/>
    </xf>
    <xf numFmtId="3" fontId="8" fillId="10" borderId="13" xfId="0" applyNumberFormat="1" applyFont="1" applyFill="1" applyBorder="1" applyAlignment="1">
      <alignment horizontal="center" vertical="center" wrapText="1"/>
    </xf>
    <xf numFmtId="3" fontId="8" fillId="10" borderId="24" xfId="0" applyNumberFormat="1" applyFont="1" applyFill="1" applyBorder="1" applyAlignment="1">
      <alignment horizontal="center" vertical="center" wrapText="1"/>
    </xf>
  </cellXfs>
  <cellStyles count="18">
    <cellStyle name="Accent 1 1" xfId="1"/>
    <cellStyle name="Accent 2 1" xfId="2"/>
    <cellStyle name="Accent 3 1" xfId="3"/>
    <cellStyle name="Accent 4" xfId="4"/>
    <cellStyle name="Bad 1" xfId="5"/>
    <cellStyle name="Error 1" xfId="6"/>
    <cellStyle name="Footnote 1" xfId="7"/>
    <cellStyle name="Good 1" xfId="8"/>
    <cellStyle name="Heading 1 1" xfId="9"/>
    <cellStyle name="Heading 2 1" xfId="10"/>
    <cellStyle name="Heading 3" xfId="11"/>
    <cellStyle name="Hyperlink 1" xfId="12"/>
    <cellStyle name="Neutral 1" xfId="13"/>
    <cellStyle name="Note 1" xfId="14"/>
    <cellStyle name="Status 1" xfId="15"/>
    <cellStyle name="Text 1" xfId="16"/>
    <cellStyle name="Warning 1" xfId="1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9"/>
  <sheetViews>
    <sheetView tabSelected="1" topLeftCell="A5" workbookViewId="0">
      <selection activeCell="AQ37" sqref="AQ37"/>
    </sheetView>
  </sheetViews>
  <sheetFormatPr defaultColWidth="9" defaultRowHeight="12.75" x14ac:dyDescent="0.2"/>
  <cols>
    <col min="1" max="1" width="36.7109375" customWidth="1"/>
    <col min="2" max="2" width="9.28515625" hidden="1" customWidth="1"/>
    <col min="3" max="3" width="8" hidden="1" customWidth="1"/>
    <col min="4" max="5" width="7.140625" hidden="1" customWidth="1"/>
    <col min="6" max="7" width="8.85546875" hidden="1" customWidth="1"/>
    <col min="8" max="8" width="6.85546875" hidden="1" customWidth="1"/>
    <col min="9" max="9" width="7.7109375" hidden="1" customWidth="1"/>
    <col min="10" max="10" width="9.42578125" hidden="1" customWidth="1"/>
    <col min="11" max="11" width="9" hidden="1" customWidth="1"/>
    <col min="12" max="15" width="7.28515625" hidden="1" customWidth="1"/>
    <col min="16" max="16" width="6" hidden="1" customWidth="1"/>
    <col min="17" max="17" width="6.140625" hidden="1" customWidth="1"/>
    <col min="18" max="18" width="9.42578125" customWidth="1"/>
    <col min="19" max="19" width="9" customWidth="1"/>
    <col min="20" max="21" width="7.28515625" customWidth="1"/>
    <col min="22" max="23" width="7.28515625" hidden="1" customWidth="1"/>
    <col min="24" max="24" width="6" hidden="1" customWidth="1"/>
    <col min="25" max="25" width="6.7109375" hidden="1" customWidth="1"/>
    <col min="26" max="26" width="9.42578125" customWidth="1"/>
    <col min="27" max="27" width="9" customWidth="1"/>
    <col min="28" max="29" width="7.28515625" customWidth="1"/>
    <col min="30" max="30" width="7.28515625" hidden="1" customWidth="1"/>
    <col min="31" max="31" width="7.85546875" customWidth="1"/>
    <col min="32" max="32" width="6" hidden="1" customWidth="1"/>
    <col min="33" max="33" width="6.7109375" customWidth="1"/>
    <col min="34" max="34" width="9.42578125" customWidth="1"/>
    <col min="35" max="35" width="9" customWidth="1"/>
    <col min="36" max="37" width="7.28515625" customWidth="1"/>
    <col min="38" max="38" width="8.7109375" customWidth="1"/>
    <col min="39" max="40" width="8.28515625" customWidth="1"/>
    <col min="41" max="41" width="7.28515625" customWidth="1"/>
  </cols>
  <sheetData>
    <row r="1" spans="1:44" ht="12.75" hidden="1" customHeight="1" x14ac:dyDescent="0.2">
      <c r="H1" s="1"/>
      <c r="I1" s="1"/>
      <c r="J1" s="1"/>
      <c r="K1" s="1"/>
      <c r="L1" s="1"/>
      <c r="M1" s="1"/>
      <c r="N1" s="1"/>
      <c r="O1" s="1"/>
      <c r="P1" s="1"/>
      <c r="Q1" s="1"/>
      <c r="Y1" s="2"/>
      <c r="AG1" s="2"/>
      <c r="AO1" s="2"/>
    </row>
    <row r="2" spans="1:44" ht="12.75" hidden="1" customHeight="1" x14ac:dyDescent="0.2"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4" ht="12.75" hidden="1" customHeight="1" x14ac:dyDescent="0.2"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4" hidden="1" x14ac:dyDescent="0.2">
      <c r="H4" s="3"/>
      <c r="I4" s="3"/>
      <c r="J4" s="3"/>
      <c r="K4" s="3"/>
      <c r="L4" s="3"/>
      <c r="M4" s="3"/>
      <c r="N4" s="3"/>
      <c r="O4" s="3"/>
      <c r="R4" s="3"/>
      <c r="S4" s="3"/>
      <c r="T4" s="3"/>
      <c r="U4" s="3"/>
      <c r="V4" s="3"/>
      <c r="W4" s="3"/>
      <c r="Z4" s="3"/>
      <c r="AA4" s="3"/>
      <c r="AB4" s="3"/>
      <c r="AC4" s="3"/>
      <c r="AD4" s="3"/>
      <c r="AE4" s="3"/>
      <c r="AH4" s="3"/>
      <c r="AI4" s="3"/>
      <c r="AJ4" s="3"/>
      <c r="AK4" s="3"/>
      <c r="AL4" s="3"/>
      <c r="AM4" s="3"/>
    </row>
    <row r="5" spans="1:44" ht="15" x14ac:dyDescent="0.2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4" ht="6" customHeight="1" thickBot="1" x14ac:dyDescent="0.25">
      <c r="G6" s="5"/>
      <c r="H6" s="5"/>
      <c r="I6" s="5"/>
      <c r="J6" s="5"/>
      <c r="K6" s="5"/>
      <c r="L6" s="5"/>
      <c r="M6" s="5"/>
      <c r="N6" s="5"/>
      <c r="O6" s="5"/>
      <c r="R6" s="5"/>
      <c r="S6" s="5"/>
      <c r="T6" s="5"/>
      <c r="U6" s="5"/>
      <c r="V6" s="5"/>
      <c r="W6" s="5"/>
      <c r="Z6" s="5"/>
      <c r="AA6" s="5"/>
      <c r="AB6" s="5"/>
      <c r="AC6" s="5"/>
      <c r="AD6" s="5"/>
      <c r="AE6" s="5"/>
      <c r="AH6" s="5"/>
      <c r="AI6" s="5"/>
      <c r="AJ6" s="5"/>
      <c r="AK6" s="5"/>
      <c r="AL6" s="5"/>
      <c r="AM6" s="5"/>
    </row>
    <row r="7" spans="1:44" ht="4.5" hidden="1" customHeight="1" x14ac:dyDescent="0.2">
      <c r="M7" s="5"/>
      <c r="N7" s="5"/>
      <c r="O7" s="5"/>
      <c r="U7" s="5"/>
      <c r="V7" s="5"/>
      <c r="W7" s="5"/>
      <c r="AC7" s="5"/>
      <c r="AD7" s="5"/>
      <c r="AE7" s="5"/>
      <c r="AK7" s="5"/>
      <c r="AL7" s="5"/>
      <c r="AM7" s="5"/>
    </row>
    <row r="8" spans="1:44" ht="18" customHeight="1" x14ac:dyDescent="0.2">
      <c r="A8" s="57" t="s">
        <v>1</v>
      </c>
      <c r="B8" s="58" t="s">
        <v>2</v>
      </c>
      <c r="C8" s="58"/>
      <c r="D8" s="58"/>
      <c r="E8" s="58"/>
      <c r="F8" s="58" t="s">
        <v>3</v>
      </c>
      <c r="G8" s="58"/>
      <c r="H8" s="58"/>
      <c r="I8" s="58"/>
      <c r="J8" s="58" t="s">
        <v>4</v>
      </c>
      <c r="K8" s="58"/>
      <c r="L8" s="58"/>
      <c r="M8" s="58"/>
      <c r="N8" s="58"/>
      <c r="O8" s="58"/>
      <c r="P8" s="58"/>
      <c r="Q8" s="58"/>
      <c r="R8" s="58" t="s">
        <v>5</v>
      </c>
      <c r="S8" s="58"/>
      <c r="T8" s="58"/>
      <c r="U8" s="58"/>
      <c r="V8" s="58"/>
      <c r="W8" s="58"/>
      <c r="X8" s="58"/>
      <c r="Y8" s="59"/>
      <c r="Z8" s="82" t="s">
        <v>6</v>
      </c>
      <c r="AA8" s="58"/>
      <c r="AB8" s="58"/>
      <c r="AC8" s="58"/>
      <c r="AD8" s="58"/>
      <c r="AE8" s="58"/>
      <c r="AF8" s="58"/>
      <c r="AG8" s="59"/>
      <c r="AH8" s="71" t="s">
        <v>7</v>
      </c>
      <c r="AI8" s="58"/>
      <c r="AJ8" s="58"/>
      <c r="AK8" s="58"/>
      <c r="AL8" s="58"/>
      <c r="AM8" s="58"/>
      <c r="AN8" s="58"/>
      <c r="AO8" s="59"/>
    </row>
    <row r="9" spans="1:44" ht="37.5" customHeight="1" x14ac:dyDescent="0.2">
      <c r="A9" s="60"/>
      <c r="B9" s="61" t="s">
        <v>8</v>
      </c>
      <c r="C9" s="61" t="s">
        <v>9</v>
      </c>
      <c r="D9" s="61" t="s">
        <v>10</v>
      </c>
      <c r="E9" s="61" t="s">
        <v>11</v>
      </c>
      <c r="F9" s="61" t="s">
        <v>8</v>
      </c>
      <c r="G9" s="61" t="s">
        <v>9</v>
      </c>
      <c r="H9" s="61" t="s">
        <v>10</v>
      </c>
      <c r="I9" s="61" t="s">
        <v>11</v>
      </c>
      <c r="J9" s="61" t="s">
        <v>8</v>
      </c>
      <c r="K9" s="61" t="s">
        <v>9</v>
      </c>
      <c r="L9" s="61" t="s">
        <v>10</v>
      </c>
      <c r="M9" s="61" t="s">
        <v>11</v>
      </c>
      <c r="N9" s="62" t="s">
        <v>12</v>
      </c>
      <c r="O9" s="62"/>
      <c r="P9" s="63" t="s">
        <v>13</v>
      </c>
      <c r="Q9" s="63"/>
      <c r="R9" s="61" t="s">
        <v>8</v>
      </c>
      <c r="S9" s="64" t="s">
        <v>9</v>
      </c>
      <c r="T9" s="61" t="s">
        <v>10</v>
      </c>
      <c r="U9" s="61" t="s">
        <v>11</v>
      </c>
      <c r="V9" s="62" t="s">
        <v>12</v>
      </c>
      <c r="W9" s="62"/>
      <c r="X9" s="63" t="s">
        <v>13</v>
      </c>
      <c r="Y9" s="81"/>
      <c r="Z9" s="83" t="s">
        <v>8</v>
      </c>
      <c r="AA9" s="64" t="s">
        <v>9</v>
      </c>
      <c r="AB9" s="61" t="s">
        <v>10</v>
      </c>
      <c r="AC9" s="61" t="s">
        <v>11</v>
      </c>
      <c r="AD9" s="61" t="s">
        <v>14</v>
      </c>
      <c r="AE9" s="61"/>
      <c r="AF9" s="61" t="s">
        <v>15</v>
      </c>
      <c r="AG9" s="84"/>
      <c r="AH9" s="72" t="s">
        <v>8</v>
      </c>
      <c r="AI9" s="64" t="s">
        <v>9</v>
      </c>
      <c r="AJ9" s="61" t="s">
        <v>10</v>
      </c>
      <c r="AK9" s="61" t="s">
        <v>11</v>
      </c>
      <c r="AL9" s="62" t="s">
        <v>12</v>
      </c>
      <c r="AM9" s="62"/>
      <c r="AN9" s="62" t="s">
        <v>13</v>
      </c>
      <c r="AO9" s="65"/>
    </row>
    <row r="10" spans="1:44" ht="56.25" customHeight="1" thickBot="1" x14ac:dyDescent="0.2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8" t="s">
        <v>16</v>
      </c>
      <c r="O10" s="68" t="s">
        <v>17</v>
      </c>
      <c r="P10" s="68" t="s">
        <v>18</v>
      </c>
      <c r="Q10" s="68" t="s">
        <v>19</v>
      </c>
      <c r="R10" s="67"/>
      <c r="S10" s="69"/>
      <c r="T10" s="67"/>
      <c r="U10" s="67"/>
      <c r="V10" s="68" t="s">
        <v>20</v>
      </c>
      <c r="W10" s="68" t="s">
        <v>21</v>
      </c>
      <c r="X10" s="68" t="s">
        <v>22</v>
      </c>
      <c r="Y10" s="70" t="s">
        <v>23</v>
      </c>
      <c r="Z10" s="85"/>
      <c r="AA10" s="69"/>
      <c r="AB10" s="67"/>
      <c r="AC10" s="67"/>
      <c r="AD10" s="67"/>
      <c r="AE10" s="67"/>
      <c r="AF10" s="67"/>
      <c r="AG10" s="86"/>
      <c r="AH10" s="73"/>
      <c r="AI10" s="69"/>
      <c r="AJ10" s="67"/>
      <c r="AK10" s="67"/>
      <c r="AL10" s="68" t="s">
        <v>24</v>
      </c>
      <c r="AM10" s="68" t="s">
        <v>25</v>
      </c>
      <c r="AN10" s="68" t="s">
        <v>26</v>
      </c>
      <c r="AO10" s="70" t="s">
        <v>27</v>
      </c>
      <c r="AR10" s="22"/>
    </row>
    <row r="11" spans="1:44" ht="13.5" hidden="1" thickBot="1" x14ac:dyDescent="0.25">
      <c r="A11" s="21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8"/>
      <c r="Q11" s="8"/>
      <c r="R11" s="7"/>
      <c r="S11" s="9"/>
      <c r="T11" s="7"/>
      <c r="U11" s="7"/>
      <c r="V11" s="7"/>
      <c r="W11" s="7"/>
      <c r="X11" s="8"/>
      <c r="Y11" s="18"/>
      <c r="Z11" s="17"/>
      <c r="AA11" s="9"/>
      <c r="AB11" s="7"/>
      <c r="AC11" s="7"/>
      <c r="AD11" s="7"/>
      <c r="AE11" s="7"/>
      <c r="AF11" s="8"/>
      <c r="AG11" s="18"/>
      <c r="AH11" s="74"/>
      <c r="AI11" s="9"/>
      <c r="AJ11" s="7"/>
      <c r="AK11" s="7"/>
      <c r="AL11" s="7"/>
      <c r="AM11" s="7"/>
      <c r="AN11" s="8"/>
      <c r="AO11" s="18"/>
    </row>
    <row r="12" spans="1:44" ht="3" hidden="1" customHeight="1" x14ac:dyDescent="0.25">
      <c r="A12" s="1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8"/>
      <c r="Q12" s="8"/>
      <c r="R12" s="7"/>
      <c r="S12" s="9"/>
      <c r="T12" s="7"/>
      <c r="U12" s="7"/>
      <c r="V12" s="7"/>
      <c r="W12" s="7"/>
      <c r="X12" s="8"/>
      <c r="Y12" s="18"/>
      <c r="Z12" s="17"/>
      <c r="AA12" s="9"/>
      <c r="AB12" s="7"/>
      <c r="AC12" s="7"/>
      <c r="AD12" s="7"/>
      <c r="AE12" s="7"/>
      <c r="AF12" s="8"/>
      <c r="AG12" s="18"/>
      <c r="AH12" s="74"/>
      <c r="AI12" s="9"/>
      <c r="AJ12" s="7"/>
      <c r="AK12" s="7"/>
      <c r="AL12" s="7"/>
      <c r="AM12" s="7"/>
      <c r="AN12" s="8"/>
      <c r="AO12" s="18"/>
    </row>
    <row r="13" spans="1:44" ht="13.5" hidden="1" thickBot="1" x14ac:dyDescent="0.25">
      <c r="A13" s="1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1"/>
      <c r="R13" s="10"/>
      <c r="S13" s="12"/>
      <c r="T13" s="10"/>
      <c r="U13" s="10"/>
      <c r="V13" s="10"/>
      <c r="W13" s="10"/>
      <c r="X13" s="11"/>
      <c r="Y13" s="20"/>
      <c r="Z13" s="19"/>
      <c r="AA13" s="12"/>
      <c r="AB13" s="10"/>
      <c r="AC13" s="10"/>
      <c r="AD13" s="10"/>
      <c r="AE13" s="10"/>
      <c r="AF13" s="11"/>
      <c r="AG13" s="20"/>
      <c r="AH13" s="75"/>
      <c r="AI13" s="12"/>
      <c r="AJ13" s="10"/>
      <c r="AK13" s="10"/>
      <c r="AL13" s="10"/>
      <c r="AM13" s="10"/>
      <c r="AN13" s="11"/>
      <c r="AO13" s="20"/>
    </row>
    <row r="14" spans="1:44" ht="13.5" thickBot="1" x14ac:dyDescent="0.25">
      <c r="A14" s="13">
        <v>1</v>
      </c>
      <c r="B14" s="14">
        <v>2</v>
      </c>
      <c r="C14" s="14">
        <v>3</v>
      </c>
      <c r="D14" s="14">
        <v>4</v>
      </c>
      <c r="E14" s="14">
        <v>5</v>
      </c>
      <c r="F14" s="14">
        <v>2</v>
      </c>
      <c r="G14" s="14">
        <v>3</v>
      </c>
      <c r="H14" s="14">
        <v>4</v>
      </c>
      <c r="I14" s="14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14</v>
      </c>
      <c r="O14" s="14">
        <v>10</v>
      </c>
      <c r="P14" s="14">
        <v>16</v>
      </c>
      <c r="Q14" s="14">
        <v>11</v>
      </c>
      <c r="R14" s="14">
        <v>2</v>
      </c>
      <c r="S14" s="15">
        <v>3</v>
      </c>
      <c r="T14" s="14">
        <v>4</v>
      </c>
      <c r="U14" s="14">
        <v>5</v>
      </c>
      <c r="V14" s="14">
        <v>16</v>
      </c>
      <c r="W14" s="14">
        <v>17</v>
      </c>
      <c r="X14" s="14">
        <v>18</v>
      </c>
      <c r="Y14" s="16">
        <v>19</v>
      </c>
      <c r="Z14" s="13">
        <v>6</v>
      </c>
      <c r="AA14" s="15">
        <v>7</v>
      </c>
      <c r="AB14" s="14">
        <v>8</v>
      </c>
      <c r="AC14" s="14">
        <v>9</v>
      </c>
      <c r="AD14" s="14">
        <v>24</v>
      </c>
      <c r="AE14" s="14">
        <v>10</v>
      </c>
      <c r="AF14" s="14">
        <v>26</v>
      </c>
      <c r="AG14" s="16">
        <v>11</v>
      </c>
      <c r="AH14" s="76">
        <v>12</v>
      </c>
      <c r="AI14" s="15">
        <v>13</v>
      </c>
      <c r="AJ14" s="14">
        <v>14</v>
      </c>
      <c r="AK14" s="14">
        <v>15</v>
      </c>
      <c r="AL14" s="14">
        <v>16</v>
      </c>
      <c r="AM14" s="14">
        <v>17</v>
      </c>
      <c r="AN14" s="14">
        <v>18</v>
      </c>
      <c r="AO14" s="16">
        <v>19</v>
      </c>
    </row>
    <row r="15" spans="1:44" ht="21" customHeight="1" x14ac:dyDescent="0.2">
      <c r="A15" s="23" t="s">
        <v>28</v>
      </c>
      <c r="B15" s="24">
        <f>B16+B18+B19</f>
        <v>74884</v>
      </c>
      <c r="C15" s="24">
        <f>C16+C18+C19</f>
        <v>75835</v>
      </c>
      <c r="D15" s="24">
        <f t="shared" ref="D15:D16" si="0">C15/B15*100</f>
        <v>101.26996421131349</v>
      </c>
      <c r="E15" s="25">
        <f t="shared" ref="E15:E16" si="1">C15/C$38*100</f>
        <v>22.655167057024041</v>
      </c>
      <c r="F15" s="24">
        <f>F16+F18+F19</f>
        <v>65662</v>
      </c>
      <c r="G15" s="24">
        <f>G16+G18+G19</f>
        <v>64664</v>
      </c>
      <c r="H15" s="24">
        <f t="shared" ref="H15:H16" si="2">G15/F15*100</f>
        <v>98.480095032134258</v>
      </c>
      <c r="I15" s="25">
        <f t="shared" ref="I15:I16" si="3">G15/G$38*100</f>
        <v>19.134417924757212</v>
      </c>
      <c r="J15" s="24">
        <f>J16+J18+J19</f>
        <v>77476</v>
      </c>
      <c r="K15" s="24">
        <f>K16+K18+K19</f>
        <v>69865.689370000007</v>
      </c>
      <c r="L15" s="24">
        <f t="shared" ref="L15:L16" si="4">K15/J15*100</f>
        <v>90.177202449790911</v>
      </c>
      <c r="M15" s="26">
        <f t="shared" ref="M15:M16" si="5">K15/K$38*100</f>
        <v>19.197566686453332</v>
      </c>
      <c r="N15" s="27">
        <f t="shared" ref="N15:N16" si="6">K15-C15</f>
        <v>-5969.3106299999927</v>
      </c>
      <c r="O15" s="27">
        <f t="shared" ref="O15:O16" si="7">K15-G15</f>
        <v>5201.6893700000073</v>
      </c>
      <c r="P15" s="28">
        <f t="shared" ref="P15:P16" si="8">K15/C15</f>
        <v>0.92128554585613509</v>
      </c>
      <c r="Q15" s="28">
        <f t="shared" ref="Q15:Q16" si="9">K15/G15</f>
        <v>1.0804418126005197</v>
      </c>
      <c r="R15" s="24">
        <f>R16+R18+R19</f>
        <v>70143</v>
      </c>
      <c r="S15" s="24">
        <f>S16+S18+S19</f>
        <v>61488.296940000007</v>
      </c>
      <c r="T15" s="24">
        <f t="shared" ref="T15:T16" si="10">S15/R15*100</f>
        <v>87.661344596039527</v>
      </c>
      <c r="U15" s="26">
        <f t="shared" ref="U15:U16" si="11">S15/S$38*100</f>
        <v>17.73796323671322</v>
      </c>
      <c r="V15" s="24">
        <f t="shared" ref="V15:V16" si="12">S15-G15</f>
        <v>-3175.7030599999925</v>
      </c>
      <c r="W15" s="24">
        <f t="shared" ref="W15:W16" si="13">S15-K15</f>
        <v>-8377.3924299999999</v>
      </c>
      <c r="X15" s="28">
        <f t="shared" ref="X15:X16" si="14">S15/G15</f>
        <v>0.95088916460472606</v>
      </c>
      <c r="Y15" s="29">
        <f t="shared" ref="Y15:Y16" si="15">S15/K15</f>
        <v>0.88009289673455637</v>
      </c>
      <c r="Z15" s="87">
        <f>Z16+Z18+Z19</f>
        <v>69811</v>
      </c>
      <c r="AA15" s="24">
        <f>AA16+AA18+AA19</f>
        <v>71121.997340000002</v>
      </c>
      <c r="AB15" s="24">
        <f t="shared" ref="AB15:AB19" si="16">AA15/Z15*100</f>
        <v>101.87792373694691</v>
      </c>
      <c r="AC15" s="26">
        <f t="shared" ref="AC15:AC39" si="17">AA15/AA$38*100</f>
        <v>15.10300752330706</v>
      </c>
      <c r="AD15" s="24">
        <f t="shared" ref="AD15:AD16" si="18">AA15-K15</f>
        <v>1256.3079699999944</v>
      </c>
      <c r="AE15" s="24">
        <f t="shared" ref="AE15:AE16" si="19">AA15-S15</f>
        <v>9633.7003999999943</v>
      </c>
      <c r="AF15" s="28">
        <f t="shared" ref="AF15:AF16" si="20">AA15/K15</f>
        <v>1.0179817587334856</v>
      </c>
      <c r="AG15" s="29">
        <f t="shared" ref="AG15:AG16" si="21">AA15/S15</f>
        <v>1.1566753492847675</v>
      </c>
      <c r="AH15" s="77">
        <f>AH16+AH18+AH19</f>
        <v>83696</v>
      </c>
      <c r="AI15" s="24">
        <f>AI16+AI18+AI19</f>
        <v>81656.948999999993</v>
      </c>
      <c r="AJ15" s="24">
        <f t="shared" ref="AJ15:AJ19" si="22">AI15/AH15*100</f>
        <v>97.563741397438335</v>
      </c>
      <c r="AK15" s="26">
        <f t="shared" ref="AK15:AK39" si="23">AI15/AI$38*100</f>
        <v>18.903760438745127</v>
      </c>
      <c r="AL15" s="24">
        <f t="shared" ref="AL15:AL16" si="24">AI15-S15</f>
        <v>20168.652059999986</v>
      </c>
      <c r="AM15" s="24">
        <f t="shared" ref="AM15:AM16" si="25">AI15-AA15</f>
        <v>10534.951659999992</v>
      </c>
      <c r="AN15" s="28">
        <f t="shared" ref="AN15:AN16" si="26">AI15/S15</f>
        <v>1.3280079797897226</v>
      </c>
      <c r="AO15" s="29">
        <f t="shared" ref="AO15:AO16" si="27">AI15/AA15</f>
        <v>1.1481250816064328</v>
      </c>
    </row>
    <row r="16" spans="1:44" ht="22.5" customHeight="1" x14ac:dyDescent="0.2">
      <c r="A16" s="30" t="s">
        <v>29</v>
      </c>
      <c r="B16" s="31">
        <v>62980</v>
      </c>
      <c r="C16" s="31">
        <v>64012</v>
      </c>
      <c r="D16" s="31">
        <f t="shared" si="0"/>
        <v>101.63861543347095</v>
      </c>
      <c r="E16" s="32">
        <f t="shared" si="1"/>
        <v>19.123129869509107</v>
      </c>
      <c r="F16" s="31">
        <v>53155</v>
      </c>
      <c r="G16" s="31">
        <v>52188</v>
      </c>
      <c r="H16" s="31">
        <f t="shared" si="2"/>
        <v>98.180792023327996</v>
      </c>
      <c r="I16" s="32">
        <f t="shared" si="3"/>
        <v>15.442703863930923</v>
      </c>
      <c r="J16" s="31">
        <v>63779</v>
      </c>
      <c r="K16" s="31">
        <v>56128.118410000003</v>
      </c>
      <c r="L16" s="31">
        <f t="shared" si="4"/>
        <v>88.004074083946122</v>
      </c>
      <c r="M16" s="33">
        <f t="shared" si="5"/>
        <v>15.422781996105336</v>
      </c>
      <c r="N16" s="34">
        <f t="shared" si="6"/>
        <v>-7883.8815899999972</v>
      </c>
      <c r="O16" s="34">
        <f t="shared" si="7"/>
        <v>3940.1184100000028</v>
      </c>
      <c r="P16" s="35">
        <f t="shared" si="8"/>
        <v>0.87683744313566214</v>
      </c>
      <c r="Q16" s="35">
        <f t="shared" si="9"/>
        <v>1.0754985515827393</v>
      </c>
      <c r="R16" s="31">
        <v>58419</v>
      </c>
      <c r="S16" s="36">
        <v>50694</v>
      </c>
      <c r="T16" s="31">
        <f t="shared" si="10"/>
        <v>86.776562419760694</v>
      </c>
      <c r="U16" s="33">
        <f t="shared" si="11"/>
        <v>14.624056171199266</v>
      </c>
      <c r="V16" s="31">
        <f t="shared" si="12"/>
        <v>-1494</v>
      </c>
      <c r="W16" s="31">
        <f t="shared" si="13"/>
        <v>-5434.1184100000028</v>
      </c>
      <c r="X16" s="35">
        <f t="shared" si="14"/>
        <v>0.97137272936307195</v>
      </c>
      <c r="Y16" s="37">
        <f t="shared" si="15"/>
        <v>0.90318367043225456</v>
      </c>
      <c r="Z16" s="88">
        <v>59559</v>
      </c>
      <c r="AA16" s="36">
        <v>60919</v>
      </c>
      <c r="AB16" s="31">
        <f t="shared" si="16"/>
        <v>102.2834500243456</v>
      </c>
      <c r="AC16" s="33">
        <f t="shared" si="17"/>
        <v>12.936364974593989</v>
      </c>
      <c r="AD16" s="31">
        <f t="shared" si="18"/>
        <v>4790.8815899999972</v>
      </c>
      <c r="AE16" s="31">
        <f t="shared" si="19"/>
        <v>10225</v>
      </c>
      <c r="AF16" s="35">
        <f t="shared" si="20"/>
        <v>1.0853561766493571</v>
      </c>
      <c r="AG16" s="37">
        <f t="shared" si="21"/>
        <v>1.2017003984692469</v>
      </c>
      <c r="AH16" s="78">
        <v>72876</v>
      </c>
      <c r="AI16" s="36">
        <v>71024.34</v>
      </c>
      <c r="AJ16" s="31">
        <f t="shared" si="22"/>
        <v>97.459163510620769</v>
      </c>
      <c r="AK16" s="33">
        <f t="shared" si="23"/>
        <v>16.442288441121931</v>
      </c>
      <c r="AL16" s="31">
        <f t="shared" si="24"/>
        <v>20330.339999999997</v>
      </c>
      <c r="AM16" s="31">
        <f t="shared" si="25"/>
        <v>10105.339999999997</v>
      </c>
      <c r="AN16" s="35">
        <f t="shared" si="26"/>
        <v>1.401040359805894</v>
      </c>
      <c r="AO16" s="37">
        <f t="shared" si="27"/>
        <v>1.1658815804592984</v>
      </c>
    </row>
    <row r="17" spans="1:42" ht="16.5" hidden="1" customHeight="1" x14ac:dyDescent="0.2">
      <c r="A17" s="38" t="s">
        <v>30</v>
      </c>
      <c r="B17" s="31"/>
      <c r="C17" s="31"/>
      <c r="D17" s="31"/>
      <c r="E17" s="32"/>
      <c r="F17" s="31"/>
      <c r="G17" s="31"/>
      <c r="H17" s="31"/>
      <c r="I17" s="32"/>
      <c r="J17" s="31"/>
      <c r="K17" s="31"/>
      <c r="L17" s="31"/>
      <c r="M17" s="33"/>
      <c r="N17" s="34"/>
      <c r="O17" s="34"/>
      <c r="P17" s="35"/>
      <c r="Q17" s="35"/>
      <c r="R17" s="31">
        <f>R16</f>
        <v>58419</v>
      </c>
      <c r="S17" s="36">
        <f>S16</f>
        <v>50694</v>
      </c>
      <c r="T17" s="31"/>
      <c r="U17" s="33"/>
      <c r="V17" s="31"/>
      <c r="W17" s="31"/>
      <c r="X17" s="35"/>
      <c r="Y17" s="37"/>
      <c r="Z17" s="88">
        <f>Z16</f>
        <v>59559</v>
      </c>
      <c r="AA17" s="36">
        <f>AA16</f>
        <v>60919</v>
      </c>
      <c r="AB17" s="31">
        <f t="shared" si="16"/>
        <v>102.2834500243456</v>
      </c>
      <c r="AC17" s="33">
        <f t="shared" si="17"/>
        <v>12.936364974593989</v>
      </c>
      <c r="AD17" s="31"/>
      <c r="AE17" s="31" t="str">
        <f>AA16-S17&amp;" *"</f>
        <v>10225 *</v>
      </c>
      <c r="AF17" s="35"/>
      <c r="AG17" s="37">
        <f>AA16/S17</f>
        <v>1.2017003984692469</v>
      </c>
      <c r="AH17" s="78">
        <f>AH16</f>
        <v>72876</v>
      </c>
      <c r="AI17" s="36">
        <f>AI16</f>
        <v>71024.34</v>
      </c>
      <c r="AJ17" s="31">
        <f t="shared" si="22"/>
        <v>97.459163510620769</v>
      </c>
      <c r="AK17" s="33">
        <f t="shared" si="23"/>
        <v>16.442288441121931</v>
      </c>
      <c r="AL17" s="39">
        <f>AI16-S17</f>
        <v>20330.339999999997</v>
      </c>
      <c r="AM17" s="31"/>
      <c r="AN17" s="35">
        <f>AI16/S17</f>
        <v>1.401040359805894</v>
      </c>
      <c r="AO17" s="37"/>
    </row>
    <row r="18" spans="1:42" ht="21" customHeight="1" x14ac:dyDescent="0.2">
      <c r="A18" s="30" t="s">
        <v>31</v>
      </c>
      <c r="B18" s="31">
        <v>9853</v>
      </c>
      <c r="C18" s="31">
        <v>9741</v>
      </c>
      <c r="D18" s="31">
        <f t="shared" ref="D18:D19" si="28">C18/B18*100</f>
        <v>98.863290368415718</v>
      </c>
      <c r="E18" s="32">
        <f t="shared" ref="E18:E39" si="29">C18/C$38*100</f>
        <v>2.9100544907031214</v>
      </c>
      <c r="F18" s="31">
        <v>10422</v>
      </c>
      <c r="G18" s="31">
        <v>10412</v>
      </c>
      <c r="H18" s="31">
        <f t="shared" ref="H18:H19" si="30">G18/F18*100</f>
        <v>99.904049126847056</v>
      </c>
      <c r="I18" s="32">
        <f t="shared" ref="I18:I33" si="31">G18/G$38*100</f>
        <v>3.0809655980541271</v>
      </c>
      <c r="J18" s="31">
        <v>10766</v>
      </c>
      <c r="K18" s="31">
        <v>10779.78116</v>
      </c>
      <c r="L18" s="31">
        <f t="shared" ref="L18:L19" si="32">K18/J18*100</f>
        <v>100.12800631618057</v>
      </c>
      <c r="M18" s="33">
        <f t="shared" ref="M18:M39" si="33">K18/K$38*100</f>
        <v>2.9620486042657546</v>
      </c>
      <c r="N18" s="34">
        <f t="shared" ref="N18:N39" si="34">K18-C18</f>
        <v>1038.7811600000005</v>
      </c>
      <c r="O18" s="34">
        <f t="shared" ref="O18:O39" si="35">K18-G18</f>
        <v>367.78116000000045</v>
      </c>
      <c r="P18" s="35">
        <f t="shared" ref="P18:P19" si="36">K18/C18</f>
        <v>1.1066400944461554</v>
      </c>
      <c r="Q18" s="35">
        <f t="shared" ref="Q18:Q19" si="37">K18/G18</f>
        <v>1.0353228159815597</v>
      </c>
      <c r="R18" s="31">
        <v>10204</v>
      </c>
      <c r="S18" s="36">
        <v>9345.2642400000004</v>
      </c>
      <c r="T18" s="31">
        <f t="shared" ref="T18:T19" si="38">S18/R18*100</f>
        <v>91.584322226577825</v>
      </c>
      <c r="U18" s="33">
        <f t="shared" ref="U18:U39" si="39">S18/S$38*100</f>
        <v>2.6958943697569695</v>
      </c>
      <c r="V18" s="31">
        <f t="shared" ref="V18:V39" si="40">S18-G18</f>
        <v>-1066.7357599999996</v>
      </c>
      <c r="W18" s="31">
        <f t="shared" ref="W18:W39" si="41">S18-K18</f>
        <v>-1434.51692</v>
      </c>
      <c r="X18" s="35">
        <f t="shared" ref="X18:X33" si="42">S18/G18</f>
        <v>0.89754746830580101</v>
      </c>
      <c r="Y18" s="37">
        <f t="shared" ref="Y18:Y39" si="43">S18/K18</f>
        <v>0.86692522800713334</v>
      </c>
      <c r="Z18" s="88">
        <v>8362</v>
      </c>
      <c r="AA18" s="36">
        <v>8310.0202599999993</v>
      </c>
      <c r="AB18" s="31">
        <f t="shared" si="16"/>
        <v>99.378381487682361</v>
      </c>
      <c r="AC18" s="33">
        <f t="shared" si="17"/>
        <v>1.7646621748490687</v>
      </c>
      <c r="AD18" s="31">
        <f t="shared" ref="AD18:AD39" si="44">AA18-K18</f>
        <v>-2469.7609000000011</v>
      </c>
      <c r="AE18" s="31">
        <f t="shared" ref="AE18:AE39" si="45">AA18-S18</f>
        <v>-1035.2439800000011</v>
      </c>
      <c r="AF18" s="35">
        <f t="shared" ref="AF18:AF39" si="46">AA18/K18</f>
        <v>0.77088951405020911</v>
      </c>
      <c r="AG18" s="37">
        <f t="shared" ref="AG18:AG33" si="47">AA18/S18</f>
        <v>0.8892226101463343</v>
      </c>
      <c r="AH18" s="78">
        <v>8685</v>
      </c>
      <c r="AI18" s="36">
        <v>8577.9359999999997</v>
      </c>
      <c r="AJ18" s="31">
        <f t="shared" si="22"/>
        <v>98.767253886010366</v>
      </c>
      <c r="AK18" s="33">
        <f t="shared" si="23"/>
        <v>1.9858107508142098</v>
      </c>
      <c r="AL18" s="31">
        <f t="shared" ref="AL18:AL39" si="48">AI18-S18</f>
        <v>-767.32824000000073</v>
      </c>
      <c r="AM18" s="31">
        <f t="shared" ref="AM18:AM39" si="49">AI18-AA18</f>
        <v>267.91574000000037</v>
      </c>
      <c r="AN18" s="35">
        <f t="shared" ref="AN18:AN33" si="50">AI18/S18</f>
        <v>0.9178912205911044</v>
      </c>
      <c r="AO18" s="37">
        <f t="shared" ref="AO18:AO33" si="51">AI18/AA18</f>
        <v>1.0322400826493292</v>
      </c>
    </row>
    <row r="19" spans="1:42" ht="18.75" customHeight="1" x14ac:dyDescent="0.2">
      <c r="A19" s="30" t="s">
        <v>32</v>
      </c>
      <c r="B19" s="31">
        <v>2051</v>
      </c>
      <c r="C19" s="31">
        <v>2082</v>
      </c>
      <c r="D19" s="31">
        <f t="shared" si="28"/>
        <v>101.51145782545099</v>
      </c>
      <c r="E19" s="32">
        <f t="shared" si="29"/>
        <v>0.62198269681181584</v>
      </c>
      <c r="F19" s="31">
        <v>2085</v>
      </c>
      <c r="G19" s="31">
        <v>2064</v>
      </c>
      <c r="H19" s="31">
        <f t="shared" si="30"/>
        <v>98.992805755395679</v>
      </c>
      <c r="I19" s="32">
        <f t="shared" si="31"/>
        <v>0.61074846277215888</v>
      </c>
      <c r="J19" s="31">
        <v>2931</v>
      </c>
      <c r="K19" s="31">
        <v>2957.7898</v>
      </c>
      <c r="L19" s="31">
        <f t="shared" si="32"/>
        <v>100.91401569430229</v>
      </c>
      <c r="M19" s="33">
        <f t="shared" si="33"/>
        <v>0.81273608608224157</v>
      </c>
      <c r="N19" s="34">
        <f t="shared" si="34"/>
        <v>875.78980000000001</v>
      </c>
      <c r="O19" s="34">
        <f t="shared" si="35"/>
        <v>893.78980000000001</v>
      </c>
      <c r="P19" s="35">
        <f t="shared" si="36"/>
        <v>1.4206483189241115</v>
      </c>
      <c r="Q19" s="35">
        <f t="shared" si="37"/>
        <v>1.4330376937984497</v>
      </c>
      <c r="R19" s="31">
        <v>1520</v>
      </c>
      <c r="S19" s="36">
        <v>1449.0327</v>
      </c>
      <c r="T19" s="31">
        <f t="shared" si="38"/>
        <v>95.331098684210531</v>
      </c>
      <c r="U19" s="33">
        <f t="shared" si="39"/>
        <v>0.41801269575698369</v>
      </c>
      <c r="V19" s="31">
        <f t="shared" si="40"/>
        <v>-614.96730000000002</v>
      </c>
      <c r="W19" s="31">
        <f t="shared" si="41"/>
        <v>-1508.7571</v>
      </c>
      <c r="X19" s="35">
        <f t="shared" si="42"/>
        <v>0.702050726744186</v>
      </c>
      <c r="Y19" s="37">
        <f t="shared" si="43"/>
        <v>0.48990388025545289</v>
      </c>
      <c r="Z19" s="88">
        <v>1890</v>
      </c>
      <c r="AA19" s="36">
        <v>1892.9770799999999</v>
      </c>
      <c r="AB19" s="31">
        <f t="shared" si="16"/>
        <v>100.15751746031745</v>
      </c>
      <c r="AC19" s="33">
        <f t="shared" si="17"/>
        <v>0.40198037386400298</v>
      </c>
      <c r="AD19" s="31">
        <f t="shared" si="44"/>
        <v>-1064.8127200000001</v>
      </c>
      <c r="AE19" s="31">
        <f t="shared" si="45"/>
        <v>443.94437999999991</v>
      </c>
      <c r="AF19" s="35">
        <f t="shared" si="46"/>
        <v>0.63999716274631813</v>
      </c>
      <c r="AG19" s="37">
        <f t="shared" si="47"/>
        <v>1.3063729203626666</v>
      </c>
      <c r="AH19" s="78">
        <v>2135</v>
      </c>
      <c r="AI19" s="36">
        <v>2054.6729999999998</v>
      </c>
      <c r="AJ19" s="31">
        <f t="shared" si="22"/>
        <v>96.237611241217792</v>
      </c>
      <c r="AK19" s="33">
        <f t="shared" si="23"/>
        <v>0.4756612468089858</v>
      </c>
      <c r="AL19" s="31">
        <f t="shared" si="48"/>
        <v>605.6402999999998</v>
      </c>
      <c r="AM19" s="31">
        <f t="shared" si="49"/>
        <v>161.69591999999989</v>
      </c>
      <c r="AN19" s="35">
        <f t="shared" si="50"/>
        <v>1.4179617892681096</v>
      </c>
      <c r="AO19" s="37">
        <f t="shared" si="51"/>
        <v>1.0854188472266129</v>
      </c>
    </row>
    <row r="20" spans="1:42" ht="19.5" hidden="1" customHeight="1" x14ac:dyDescent="0.2">
      <c r="A20" s="30" t="s">
        <v>33</v>
      </c>
      <c r="B20" s="31">
        <v>0</v>
      </c>
      <c r="C20" s="31">
        <v>0</v>
      </c>
      <c r="D20" s="31"/>
      <c r="E20" s="32">
        <f t="shared" si="29"/>
        <v>0</v>
      </c>
      <c r="F20" s="31">
        <v>0</v>
      </c>
      <c r="G20" s="31">
        <v>0</v>
      </c>
      <c r="H20" s="31"/>
      <c r="I20" s="32">
        <f t="shared" si="31"/>
        <v>0</v>
      </c>
      <c r="J20" s="31">
        <v>0</v>
      </c>
      <c r="K20" s="31">
        <v>0</v>
      </c>
      <c r="L20" s="31"/>
      <c r="M20" s="33">
        <f t="shared" si="33"/>
        <v>0</v>
      </c>
      <c r="N20" s="34">
        <f t="shared" si="34"/>
        <v>0</v>
      </c>
      <c r="O20" s="34">
        <f t="shared" si="35"/>
        <v>0</v>
      </c>
      <c r="P20" s="35"/>
      <c r="Q20" s="35"/>
      <c r="R20" s="31">
        <v>0</v>
      </c>
      <c r="S20" s="36">
        <v>0</v>
      </c>
      <c r="T20" s="31"/>
      <c r="U20" s="33">
        <f t="shared" si="39"/>
        <v>0</v>
      </c>
      <c r="V20" s="31">
        <f t="shared" si="40"/>
        <v>0</v>
      </c>
      <c r="W20" s="31">
        <f t="shared" si="41"/>
        <v>0</v>
      </c>
      <c r="X20" s="35" t="e">
        <f t="shared" si="42"/>
        <v>#DIV/0!</v>
      </c>
      <c r="Y20" s="37" t="e">
        <f t="shared" si="43"/>
        <v>#DIV/0!</v>
      </c>
      <c r="Z20" s="88">
        <v>0</v>
      </c>
      <c r="AA20" s="36">
        <v>0</v>
      </c>
      <c r="AB20" s="31"/>
      <c r="AC20" s="33">
        <f t="shared" si="17"/>
        <v>0</v>
      </c>
      <c r="AD20" s="31">
        <f t="shared" si="44"/>
        <v>0</v>
      </c>
      <c r="AE20" s="31">
        <f t="shared" si="45"/>
        <v>0</v>
      </c>
      <c r="AF20" s="35" t="e">
        <f t="shared" si="46"/>
        <v>#DIV/0!</v>
      </c>
      <c r="AG20" s="37" t="e">
        <f t="shared" si="47"/>
        <v>#DIV/0!</v>
      </c>
      <c r="AH20" s="78">
        <v>0</v>
      </c>
      <c r="AI20" s="36">
        <v>0</v>
      </c>
      <c r="AJ20" s="31"/>
      <c r="AK20" s="33">
        <f t="shared" si="23"/>
        <v>0</v>
      </c>
      <c r="AL20" s="31">
        <f t="shared" si="48"/>
        <v>0</v>
      </c>
      <c r="AM20" s="31">
        <f t="shared" si="49"/>
        <v>0</v>
      </c>
      <c r="AN20" s="35" t="e">
        <f t="shared" si="50"/>
        <v>#DIV/0!</v>
      </c>
      <c r="AO20" s="37" t="e">
        <f t="shared" si="51"/>
        <v>#DIV/0!</v>
      </c>
    </row>
    <row r="21" spans="1:42" ht="21.75" customHeight="1" x14ac:dyDescent="0.2">
      <c r="A21" s="40" t="s">
        <v>34</v>
      </c>
      <c r="B21" s="41">
        <f>B22+B23+B24+B25+B26+B27</f>
        <v>33854</v>
      </c>
      <c r="C21" s="41">
        <f>C22+C23+C24+C25+C26+C27</f>
        <v>34370</v>
      </c>
      <c r="D21" s="41">
        <f t="shared" ref="D21:D33" si="52">C21/B21*100</f>
        <v>101.52419211909967</v>
      </c>
      <c r="E21" s="42">
        <f t="shared" si="29"/>
        <v>10.267793126523589</v>
      </c>
      <c r="F21" s="41">
        <f>F22+F23+F24+F25+F26+F27</f>
        <v>52414</v>
      </c>
      <c r="G21" s="41">
        <f>G22+G23+G24+G25+G26+G27</f>
        <v>53600</v>
      </c>
      <c r="H21" s="41">
        <f t="shared" ref="H21:H33" si="53">G21/F21*100</f>
        <v>102.26275422597016</v>
      </c>
      <c r="I21" s="42">
        <f t="shared" si="31"/>
        <v>15.860522095245985</v>
      </c>
      <c r="J21" s="41">
        <f>J22+J23+J24+J25+J26+J27</f>
        <v>62652.861599999997</v>
      </c>
      <c r="K21" s="41">
        <f>K22+K23+K24+K25+K26+K27</f>
        <v>63811.04952</v>
      </c>
      <c r="L21" s="41">
        <f t="shared" ref="L21:L39" si="54">K21/J21*100</f>
        <v>101.84857944301781</v>
      </c>
      <c r="M21" s="43">
        <f t="shared" si="33"/>
        <v>17.533883792446947</v>
      </c>
      <c r="N21" s="44">
        <f t="shared" si="34"/>
        <v>29441.04952</v>
      </c>
      <c r="O21" s="44">
        <f t="shared" si="35"/>
        <v>10211.04952</v>
      </c>
      <c r="P21" s="45">
        <f t="shared" ref="P21:P33" si="55">K21/C21</f>
        <v>1.8565914902531278</v>
      </c>
      <c r="Q21" s="45">
        <f t="shared" ref="Q21:Q33" si="56">K21/G21</f>
        <v>1.1905046552238807</v>
      </c>
      <c r="R21" s="41">
        <f>R22+R23+R24+R25+R26+R27</f>
        <v>50440.692879999995</v>
      </c>
      <c r="S21" s="41">
        <f>S22+S23+S24+S25+S26+S27</f>
        <v>41815.414269999994</v>
      </c>
      <c r="T21" s="41">
        <f t="shared" ref="T21:T33" si="57">S21/R21*100</f>
        <v>82.900158349291885</v>
      </c>
      <c r="U21" s="43">
        <f t="shared" si="39"/>
        <v>12.06278784681515</v>
      </c>
      <c r="V21" s="41">
        <f t="shared" si="40"/>
        <v>-11784.585730000006</v>
      </c>
      <c r="W21" s="41">
        <f t="shared" si="41"/>
        <v>-21995.635250000007</v>
      </c>
      <c r="X21" s="45">
        <f t="shared" si="42"/>
        <v>0.78013832593283572</v>
      </c>
      <c r="Y21" s="46">
        <f t="shared" si="43"/>
        <v>0.65530052529372651</v>
      </c>
      <c r="Z21" s="89">
        <f>Z22+Z23+Z24+Z25+Z26+Z27</f>
        <v>42843</v>
      </c>
      <c r="AA21" s="41">
        <f>AA22+AA23+AA24+AA25+AA26+AA27</f>
        <v>41051.144160000003</v>
      </c>
      <c r="AB21" s="41">
        <f t="shared" ref="AB21:AB26" si="58">AA21/Z21*100</f>
        <v>95.817622855542339</v>
      </c>
      <c r="AC21" s="43">
        <f t="shared" si="17"/>
        <v>8.7173555619500096</v>
      </c>
      <c r="AD21" s="41">
        <f t="shared" si="44"/>
        <v>-22759.905359999997</v>
      </c>
      <c r="AE21" s="41">
        <f t="shared" si="45"/>
        <v>-764.27010999999038</v>
      </c>
      <c r="AF21" s="45">
        <f t="shared" si="46"/>
        <v>0.64332344427485921</v>
      </c>
      <c r="AG21" s="46">
        <f t="shared" si="47"/>
        <v>0.98172276603395248</v>
      </c>
      <c r="AH21" s="79">
        <f>AH22+AH23+AH24+AH25+AH26+AH27</f>
        <v>43905</v>
      </c>
      <c r="AI21" s="41">
        <f>AI22+AI23+AI24+AI25+AI26+AI27</f>
        <v>44561.144</v>
      </c>
      <c r="AJ21" s="41">
        <f t="shared" ref="AJ21:AJ26" si="59">AI21/AH21*100</f>
        <v>101.49446304521126</v>
      </c>
      <c r="AK21" s="43">
        <f t="shared" si="23"/>
        <v>10.316001287929884</v>
      </c>
      <c r="AL21" s="41">
        <f t="shared" si="48"/>
        <v>2745.7297300000064</v>
      </c>
      <c r="AM21" s="41">
        <f t="shared" si="49"/>
        <v>3509.9998399999968</v>
      </c>
      <c r="AN21" s="45">
        <f t="shared" si="50"/>
        <v>1.0656631000298351</v>
      </c>
      <c r="AO21" s="46">
        <f t="shared" si="51"/>
        <v>1.0855030940506676</v>
      </c>
    </row>
    <row r="22" spans="1:42" ht="30" customHeight="1" x14ac:dyDescent="0.2">
      <c r="A22" s="30" t="s">
        <v>35</v>
      </c>
      <c r="B22" s="31">
        <v>6403</v>
      </c>
      <c r="C22" s="31">
        <v>6653</v>
      </c>
      <c r="D22" s="31">
        <f t="shared" si="52"/>
        <v>103.90441980321725</v>
      </c>
      <c r="E22" s="32">
        <f t="shared" si="29"/>
        <v>1.98753644663257</v>
      </c>
      <c r="F22" s="31">
        <v>7900</v>
      </c>
      <c r="G22" s="31">
        <v>8184</v>
      </c>
      <c r="H22" s="31">
        <f t="shared" si="53"/>
        <v>103.59493670886076</v>
      </c>
      <c r="I22" s="32">
        <f t="shared" si="31"/>
        <v>2.4216886721547226</v>
      </c>
      <c r="J22" s="31">
        <v>12951</v>
      </c>
      <c r="K22" s="31">
        <v>13213.778899999999</v>
      </c>
      <c r="L22" s="31">
        <f t="shared" si="54"/>
        <v>102.02902401358969</v>
      </c>
      <c r="M22" s="33">
        <f t="shared" si="33"/>
        <v>3.6308580635250367</v>
      </c>
      <c r="N22" s="34">
        <f t="shared" si="34"/>
        <v>6560.7788999999993</v>
      </c>
      <c r="O22" s="34">
        <f t="shared" si="35"/>
        <v>5029.7788999999993</v>
      </c>
      <c r="P22" s="35">
        <f t="shared" si="55"/>
        <v>1.9861384187584548</v>
      </c>
      <c r="Q22" s="35">
        <f t="shared" si="56"/>
        <v>1.6145868646138806</v>
      </c>
      <c r="R22" s="31">
        <v>16705.3</v>
      </c>
      <c r="S22" s="36">
        <v>16885.32749</v>
      </c>
      <c r="T22" s="31">
        <f t="shared" si="57"/>
        <v>101.07766690810701</v>
      </c>
      <c r="U22" s="33">
        <f t="shared" si="39"/>
        <v>4.8710296619492466</v>
      </c>
      <c r="V22" s="31">
        <f t="shared" si="40"/>
        <v>8701.3274899999997</v>
      </c>
      <c r="W22" s="31">
        <f t="shared" si="41"/>
        <v>3671.5485900000003</v>
      </c>
      <c r="X22" s="35">
        <f t="shared" si="42"/>
        <v>2.0632120588954055</v>
      </c>
      <c r="Y22" s="37">
        <f t="shared" si="43"/>
        <v>1.277857577138664</v>
      </c>
      <c r="Z22" s="88">
        <v>14232.1</v>
      </c>
      <c r="AA22" s="36">
        <v>14478.02411</v>
      </c>
      <c r="AB22" s="31">
        <f t="shared" si="58"/>
        <v>101.72795378053836</v>
      </c>
      <c r="AC22" s="33">
        <f t="shared" si="17"/>
        <v>3.0744595938530064</v>
      </c>
      <c r="AD22" s="31">
        <f t="shared" si="44"/>
        <v>1264.245210000001</v>
      </c>
      <c r="AE22" s="31">
        <f t="shared" si="45"/>
        <v>-2407.3033799999994</v>
      </c>
      <c r="AF22" s="35">
        <f t="shared" si="46"/>
        <v>1.0956762800079847</v>
      </c>
      <c r="AG22" s="37">
        <f t="shared" si="47"/>
        <v>0.85743223627580356</v>
      </c>
      <c r="AH22" s="78">
        <v>13676</v>
      </c>
      <c r="AI22" s="36">
        <v>14101.050999999999</v>
      </c>
      <c r="AJ22" s="31">
        <f t="shared" si="59"/>
        <v>103.10800672711318</v>
      </c>
      <c r="AK22" s="33">
        <f t="shared" si="23"/>
        <v>3.2644238280140425</v>
      </c>
      <c r="AL22" s="31">
        <f t="shared" si="48"/>
        <v>-2784.2764900000002</v>
      </c>
      <c r="AM22" s="31">
        <f t="shared" si="49"/>
        <v>-376.97311000000082</v>
      </c>
      <c r="AN22" s="35">
        <f t="shared" si="50"/>
        <v>0.83510675219956898</v>
      </c>
      <c r="AO22" s="37">
        <f t="shared" si="51"/>
        <v>0.97396239244140881</v>
      </c>
    </row>
    <row r="23" spans="1:42" ht="30" customHeight="1" x14ac:dyDescent="0.2">
      <c r="A23" s="30" t="s">
        <v>36</v>
      </c>
      <c r="B23" s="31">
        <v>400</v>
      </c>
      <c r="C23" s="31">
        <v>383</v>
      </c>
      <c r="D23" s="31">
        <f t="shared" si="52"/>
        <v>95.75</v>
      </c>
      <c r="E23" s="32">
        <f t="shared" si="29"/>
        <v>0.11441852683906123</v>
      </c>
      <c r="F23" s="31">
        <v>555</v>
      </c>
      <c r="G23" s="31">
        <v>532</v>
      </c>
      <c r="H23" s="31">
        <f t="shared" si="53"/>
        <v>95.85585585585585</v>
      </c>
      <c r="I23" s="32">
        <f t="shared" si="31"/>
        <v>0.15742159990057583</v>
      </c>
      <c r="J23" s="31">
        <v>496.3</v>
      </c>
      <c r="K23" s="31">
        <v>495.28762999999998</v>
      </c>
      <c r="L23" s="31">
        <f t="shared" si="54"/>
        <v>99.79601652226475</v>
      </c>
      <c r="M23" s="33">
        <f t="shared" si="33"/>
        <v>0.13609423154111538</v>
      </c>
      <c r="N23" s="34">
        <f t="shared" si="34"/>
        <v>112.28762999999998</v>
      </c>
      <c r="O23" s="34">
        <f t="shared" si="35"/>
        <v>-36.712370000000021</v>
      </c>
      <c r="P23" s="35">
        <f t="shared" si="55"/>
        <v>1.2931791906005221</v>
      </c>
      <c r="Q23" s="35">
        <f t="shared" si="56"/>
        <v>0.93099178571428565</v>
      </c>
      <c r="R23" s="31">
        <v>809</v>
      </c>
      <c r="S23" s="36">
        <v>541.30474000000004</v>
      </c>
      <c r="T23" s="31">
        <f t="shared" si="57"/>
        <v>66.910351050679864</v>
      </c>
      <c r="U23" s="33">
        <f t="shared" si="39"/>
        <v>0.15615400093692378</v>
      </c>
      <c r="V23" s="31">
        <f t="shared" si="40"/>
        <v>9.304740000000038</v>
      </c>
      <c r="W23" s="31">
        <f t="shared" si="41"/>
        <v>46.017110000000059</v>
      </c>
      <c r="X23" s="35">
        <f t="shared" si="42"/>
        <v>1.0174901127819549</v>
      </c>
      <c r="Y23" s="37">
        <f t="shared" si="43"/>
        <v>1.0929098713812013</v>
      </c>
      <c r="Z23" s="88">
        <v>429</v>
      </c>
      <c r="AA23" s="36">
        <v>409.13587000000001</v>
      </c>
      <c r="AB23" s="31">
        <f t="shared" si="58"/>
        <v>95.369666666666674</v>
      </c>
      <c r="AC23" s="33">
        <f t="shared" si="17"/>
        <v>8.6881448128138E-2</v>
      </c>
      <c r="AD23" s="31">
        <f t="shared" si="44"/>
        <v>-86.151759999999967</v>
      </c>
      <c r="AE23" s="31">
        <f t="shared" si="45"/>
        <v>-132.16887000000003</v>
      </c>
      <c r="AF23" s="35">
        <f t="shared" si="46"/>
        <v>0.82605711352007727</v>
      </c>
      <c r="AG23" s="37">
        <f t="shared" si="47"/>
        <v>0.75583278653721009</v>
      </c>
      <c r="AH23" s="78">
        <v>864</v>
      </c>
      <c r="AI23" s="36">
        <v>875.23400000000004</v>
      </c>
      <c r="AJ23" s="31">
        <f t="shared" si="59"/>
        <v>101.30023148148149</v>
      </c>
      <c r="AK23" s="33">
        <f t="shared" si="23"/>
        <v>0.20261856543090598</v>
      </c>
      <c r="AL23" s="31">
        <f t="shared" si="48"/>
        <v>333.92926</v>
      </c>
      <c r="AM23" s="31">
        <f t="shared" si="49"/>
        <v>466.09813000000003</v>
      </c>
      <c r="AN23" s="35">
        <f t="shared" si="50"/>
        <v>1.6168969811718257</v>
      </c>
      <c r="AO23" s="37">
        <f t="shared" si="51"/>
        <v>2.1392257784681652</v>
      </c>
    </row>
    <row r="24" spans="1:42" ht="26.25" customHeight="1" x14ac:dyDescent="0.2">
      <c r="A24" s="30" t="s">
        <v>37</v>
      </c>
      <c r="B24" s="31">
        <v>15642</v>
      </c>
      <c r="C24" s="31">
        <v>15854</v>
      </c>
      <c r="D24" s="31">
        <f t="shared" si="52"/>
        <v>101.35532540595831</v>
      </c>
      <c r="E24" s="32">
        <f t="shared" si="29"/>
        <v>4.7362697767793129</v>
      </c>
      <c r="F24" s="31">
        <v>15297</v>
      </c>
      <c r="G24" s="31">
        <v>15559</v>
      </c>
      <c r="H24" s="31">
        <f t="shared" si="53"/>
        <v>101.71275413479768</v>
      </c>
      <c r="I24" s="32">
        <f t="shared" si="31"/>
        <v>4.6039899865659013</v>
      </c>
      <c r="J24" s="31">
        <v>20315.911599999999</v>
      </c>
      <c r="K24" s="31">
        <v>20471.544760000001</v>
      </c>
      <c r="L24" s="31">
        <f t="shared" si="54"/>
        <v>100.76606535342476</v>
      </c>
      <c r="M24" s="33">
        <f t="shared" si="33"/>
        <v>5.6251337279950793</v>
      </c>
      <c r="N24" s="34">
        <f t="shared" si="34"/>
        <v>4617.5447600000007</v>
      </c>
      <c r="O24" s="34">
        <f t="shared" si="35"/>
        <v>4912.5447600000007</v>
      </c>
      <c r="P24" s="35">
        <f t="shared" si="55"/>
        <v>1.29125424246247</v>
      </c>
      <c r="Q24" s="35">
        <f t="shared" si="56"/>
        <v>1.3157365357670803</v>
      </c>
      <c r="R24" s="31">
        <v>20168.692879999999</v>
      </c>
      <c r="S24" s="36">
        <v>18551.85082</v>
      </c>
      <c r="T24" s="31">
        <f t="shared" si="57"/>
        <v>91.983406809653403</v>
      </c>
      <c r="U24" s="33">
        <f t="shared" si="39"/>
        <v>5.3517834156189918</v>
      </c>
      <c r="V24" s="31">
        <f t="shared" si="40"/>
        <v>2992.8508199999997</v>
      </c>
      <c r="W24" s="31">
        <f t="shared" si="41"/>
        <v>-1919.693940000001</v>
      </c>
      <c r="X24" s="35">
        <f t="shared" si="42"/>
        <v>1.1923549598303234</v>
      </c>
      <c r="Y24" s="37">
        <f t="shared" si="43"/>
        <v>0.90622622950511522</v>
      </c>
      <c r="Z24" s="88">
        <v>19460.2</v>
      </c>
      <c r="AA24" s="36">
        <v>19050.9431</v>
      </c>
      <c r="AB24" s="31">
        <f t="shared" si="58"/>
        <v>97.896954296461487</v>
      </c>
      <c r="AC24" s="33">
        <f t="shared" si="17"/>
        <v>4.0455351048412327</v>
      </c>
      <c r="AD24" s="31">
        <f t="shared" si="44"/>
        <v>-1420.6016600000003</v>
      </c>
      <c r="AE24" s="31">
        <f t="shared" si="45"/>
        <v>499.09228000000076</v>
      </c>
      <c r="AF24" s="35">
        <f t="shared" si="46"/>
        <v>0.93060603502791062</v>
      </c>
      <c r="AG24" s="37">
        <f t="shared" si="47"/>
        <v>1.0269025600109909</v>
      </c>
      <c r="AH24" s="78">
        <v>14300</v>
      </c>
      <c r="AI24" s="36">
        <v>14116.391</v>
      </c>
      <c r="AJ24" s="31">
        <f t="shared" si="59"/>
        <v>98.716020979020982</v>
      </c>
      <c r="AK24" s="33">
        <f t="shared" si="23"/>
        <v>3.2679750712172426</v>
      </c>
      <c r="AL24" s="31">
        <f t="shared" si="48"/>
        <v>-4435.45982</v>
      </c>
      <c r="AM24" s="31">
        <f t="shared" si="49"/>
        <v>-4934.5521000000008</v>
      </c>
      <c r="AN24" s="35">
        <f t="shared" si="50"/>
        <v>0.76091550848294287</v>
      </c>
      <c r="AO24" s="37">
        <f t="shared" si="51"/>
        <v>0.74098121683015261</v>
      </c>
    </row>
    <row r="25" spans="1:42" ht="35.25" customHeight="1" x14ac:dyDescent="0.2">
      <c r="A25" s="30" t="s">
        <v>38</v>
      </c>
      <c r="B25" s="31">
        <v>8779</v>
      </c>
      <c r="C25" s="31">
        <v>8760</v>
      </c>
      <c r="D25" s="31">
        <f t="shared" si="52"/>
        <v>99.783574439002166</v>
      </c>
      <c r="E25" s="32">
        <f t="shared" si="29"/>
        <v>2.6169877156923667</v>
      </c>
      <c r="F25" s="31">
        <v>25391</v>
      </c>
      <c r="G25" s="31">
        <v>26126</v>
      </c>
      <c r="H25" s="31">
        <f t="shared" si="53"/>
        <v>102.89472647788587</v>
      </c>
      <c r="I25" s="32">
        <f t="shared" si="31"/>
        <v>7.730820900380535</v>
      </c>
      <c r="J25" s="31">
        <v>26190</v>
      </c>
      <c r="K25" s="31">
        <v>26551.987130000001</v>
      </c>
      <c r="L25" s="31">
        <f t="shared" si="54"/>
        <v>101.3821578083238</v>
      </c>
      <c r="M25" s="33">
        <f t="shared" si="33"/>
        <v>7.2959065913819332</v>
      </c>
      <c r="N25" s="34">
        <f t="shared" si="34"/>
        <v>17791.987130000001</v>
      </c>
      <c r="O25" s="34">
        <f t="shared" si="35"/>
        <v>425.98713000000134</v>
      </c>
      <c r="P25" s="35">
        <f t="shared" si="55"/>
        <v>3.0310487591324202</v>
      </c>
      <c r="Q25" s="35">
        <f t="shared" si="56"/>
        <v>1.0163051033453265</v>
      </c>
      <c r="R25" s="31">
        <v>10271</v>
      </c>
      <c r="S25" s="36">
        <v>3319.3849700000001</v>
      </c>
      <c r="T25" s="31">
        <f t="shared" si="57"/>
        <v>32.318031058319541</v>
      </c>
      <c r="U25" s="33">
        <f t="shared" si="39"/>
        <v>0.95756642314898388</v>
      </c>
      <c r="V25" s="31">
        <f t="shared" si="40"/>
        <v>-22806.615030000001</v>
      </c>
      <c r="W25" s="31">
        <f t="shared" si="41"/>
        <v>-23232.602160000002</v>
      </c>
      <c r="X25" s="35">
        <f t="shared" si="42"/>
        <v>0.12705293462451198</v>
      </c>
      <c r="Y25" s="37">
        <f t="shared" si="43"/>
        <v>0.12501455931520708</v>
      </c>
      <c r="Z25" s="88">
        <v>6318</v>
      </c>
      <c r="AA25" s="36">
        <v>4705.6787100000001</v>
      </c>
      <c r="AB25" s="31">
        <f t="shared" si="58"/>
        <v>74.480511396011394</v>
      </c>
      <c r="AC25" s="33">
        <f t="shared" si="17"/>
        <v>0.99926750678337828</v>
      </c>
      <c r="AD25" s="31">
        <f t="shared" si="44"/>
        <v>-21846.308420000001</v>
      </c>
      <c r="AE25" s="31">
        <f t="shared" si="45"/>
        <v>1386.2937400000001</v>
      </c>
      <c r="AF25" s="35">
        <f t="shared" si="46"/>
        <v>0.17722510511024039</v>
      </c>
      <c r="AG25" s="37">
        <f t="shared" si="47"/>
        <v>1.4176357224392686</v>
      </c>
      <c r="AH25" s="78">
        <v>11886</v>
      </c>
      <c r="AI25" s="36">
        <v>11783.603999999999</v>
      </c>
      <c r="AJ25" s="31">
        <f t="shared" si="59"/>
        <v>99.13851590106006</v>
      </c>
      <c r="AK25" s="33">
        <f t="shared" si="23"/>
        <v>2.7279298314346625</v>
      </c>
      <c r="AL25" s="31">
        <f t="shared" si="48"/>
        <v>8464.2190300000002</v>
      </c>
      <c r="AM25" s="31">
        <f t="shared" si="49"/>
        <v>7077.9252899999992</v>
      </c>
      <c r="AN25" s="35">
        <f t="shared" si="50"/>
        <v>3.5499359388856901</v>
      </c>
      <c r="AO25" s="37">
        <f t="shared" si="51"/>
        <v>2.5041242137842428</v>
      </c>
    </row>
    <row r="26" spans="1:42" ht="21.75" customHeight="1" x14ac:dyDescent="0.2">
      <c r="A26" s="30" t="s">
        <v>39</v>
      </c>
      <c r="B26" s="31">
        <v>1470</v>
      </c>
      <c r="C26" s="31">
        <v>1575</v>
      </c>
      <c r="D26" s="31">
        <f t="shared" si="52"/>
        <v>107.14285714285714</v>
      </c>
      <c r="E26" s="32">
        <f t="shared" si="29"/>
        <v>0.47052005162277138</v>
      </c>
      <c r="F26" s="31">
        <v>2140</v>
      </c>
      <c r="G26" s="31">
        <v>2024</v>
      </c>
      <c r="H26" s="31">
        <f t="shared" si="53"/>
        <v>94.579439252336456</v>
      </c>
      <c r="I26" s="32">
        <f t="shared" si="31"/>
        <v>0.59891225225331857</v>
      </c>
      <c r="J26" s="31">
        <v>1896.25</v>
      </c>
      <c r="K26" s="31">
        <v>2267.6200800000001</v>
      </c>
      <c r="L26" s="31">
        <f t="shared" si="54"/>
        <v>119.58444719841795</v>
      </c>
      <c r="M26" s="33">
        <f t="shared" si="33"/>
        <v>0.62309250932594995</v>
      </c>
      <c r="N26" s="34">
        <f t="shared" si="34"/>
        <v>692.62008000000014</v>
      </c>
      <c r="O26" s="34">
        <f t="shared" si="35"/>
        <v>243.62008000000014</v>
      </c>
      <c r="P26" s="35">
        <f t="shared" si="55"/>
        <v>1.4397587809523811</v>
      </c>
      <c r="Q26" s="35">
        <f t="shared" si="56"/>
        <v>1.1203656521739132</v>
      </c>
      <c r="R26" s="31">
        <v>2486.6999999999998</v>
      </c>
      <c r="S26" s="36">
        <v>2472.41437</v>
      </c>
      <c r="T26" s="31">
        <f t="shared" si="57"/>
        <v>99.425518558732463</v>
      </c>
      <c r="U26" s="33">
        <f t="shared" si="39"/>
        <v>0.71323483302482027</v>
      </c>
      <c r="V26" s="31">
        <f t="shared" si="40"/>
        <v>448.41436999999996</v>
      </c>
      <c r="W26" s="31">
        <f t="shared" si="41"/>
        <v>204.79428999999982</v>
      </c>
      <c r="X26" s="35">
        <f t="shared" si="42"/>
        <v>1.2215486017786561</v>
      </c>
      <c r="Y26" s="37">
        <f t="shared" si="43"/>
        <v>1.0903124345238642</v>
      </c>
      <c r="Z26" s="88">
        <v>2403.6999999999998</v>
      </c>
      <c r="AA26" s="36">
        <v>2450.38949</v>
      </c>
      <c r="AB26" s="31">
        <f t="shared" si="58"/>
        <v>101.94240088197364</v>
      </c>
      <c r="AC26" s="33">
        <f t="shared" si="17"/>
        <v>0.52034886936012126</v>
      </c>
      <c r="AD26" s="31">
        <f t="shared" si="44"/>
        <v>182.76940999999988</v>
      </c>
      <c r="AE26" s="31">
        <f t="shared" si="45"/>
        <v>-22.024879999999939</v>
      </c>
      <c r="AF26" s="35">
        <f t="shared" si="46"/>
        <v>1.0805996611213637</v>
      </c>
      <c r="AG26" s="37">
        <f t="shared" si="47"/>
        <v>0.99109175214832623</v>
      </c>
      <c r="AH26" s="78">
        <v>3179</v>
      </c>
      <c r="AI26" s="36">
        <v>3152.1080000000002</v>
      </c>
      <c r="AJ26" s="31">
        <f t="shared" si="59"/>
        <v>99.154073608052855</v>
      </c>
      <c r="AK26" s="33">
        <f t="shared" si="23"/>
        <v>0.7297198246906339</v>
      </c>
      <c r="AL26" s="31">
        <f t="shared" si="48"/>
        <v>679.69363000000021</v>
      </c>
      <c r="AM26" s="31">
        <f t="shared" si="49"/>
        <v>701.71851000000015</v>
      </c>
      <c r="AN26" s="35">
        <f t="shared" si="50"/>
        <v>1.2749108880159115</v>
      </c>
      <c r="AO26" s="37">
        <f t="shared" si="51"/>
        <v>1.2863701925198838</v>
      </c>
    </row>
    <row r="27" spans="1:42" ht="21.75" customHeight="1" x14ac:dyDescent="0.2">
      <c r="A27" s="47" t="s">
        <v>40</v>
      </c>
      <c r="B27" s="31">
        <v>1160</v>
      </c>
      <c r="C27" s="31">
        <v>1145</v>
      </c>
      <c r="D27" s="31">
        <f t="shared" si="52"/>
        <v>98.706896551724128</v>
      </c>
      <c r="E27" s="32">
        <f t="shared" si="29"/>
        <v>0.34206060895750678</v>
      </c>
      <c r="F27" s="48">
        <v>1131</v>
      </c>
      <c r="G27" s="48">
        <v>1175</v>
      </c>
      <c r="H27" s="31">
        <f t="shared" si="53"/>
        <v>103.89036251105217</v>
      </c>
      <c r="I27" s="32">
        <f t="shared" si="31"/>
        <v>0.34768868399093344</v>
      </c>
      <c r="J27" s="31">
        <v>803.4</v>
      </c>
      <c r="K27" s="31">
        <v>810.83101999999997</v>
      </c>
      <c r="L27" s="31">
        <f t="shared" si="54"/>
        <v>100.92494647747074</v>
      </c>
      <c r="M27" s="49">
        <f t="shared" si="33"/>
        <v>0.22279866867783221</v>
      </c>
      <c r="N27" s="34">
        <f t="shared" si="34"/>
        <v>-334.16898000000003</v>
      </c>
      <c r="O27" s="34">
        <f t="shared" si="35"/>
        <v>-364.16898000000003</v>
      </c>
      <c r="P27" s="35">
        <f t="shared" si="55"/>
        <v>0.70814936244541482</v>
      </c>
      <c r="Q27" s="35">
        <f t="shared" si="56"/>
        <v>0.69006895319148931</v>
      </c>
      <c r="R27" s="31">
        <v>0</v>
      </c>
      <c r="S27" s="36">
        <v>45.131880000000002</v>
      </c>
      <c r="T27" s="31" t="e">
        <f t="shared" si="57"/>
        <v>#DIV/0!</v>
      </c>
      <c r="U27" s="49">
        <f t="shared" si="39"/>
        <v>1.3019512136186229E-2</v>
      </c>
      <c r="V27" s="31">
        <f t="shared" si="40"/>
        <v>-1129.8681200000001</v>
      </c>
      <c r="W27" s="31">
        <f t="shared" si="41"/>
        <v>-765.69913999999994</v>
      </c>
      <c r="X27" s="35">
        <f t="shared" si="42"/>
        <v>3.8410110638297877E-2</v>
      </c>
      <c r="Y27" s="37">
        <f t="shared" si="43"/>
        <v>5.5661264661532074E-2</v>
      </c>
      <c r="Z27" s="88">
        <v>0</v>
      </c>
      <c r="AA27" s="36">
        <v>-43.027119999999996</v>
      </c>
      <c r="AB27" s="31"/>
      <c r="AC27" s="49">
        <f t="shared" si="17"/>
        <v>-9.1369610158678321E-3</v>
      </c>
      <c r="AD27" s="31">
        <f t="shared" si="44"/>
        <v>-853.85813999999993</v>
      </c>
      <c r="AE27" s="31">
        <f t="shared" si="45"/>
        <v>-88.158999999999992</v>
      </c>
      <c r="AF27" s="35">
        <f t="shared" si="46"/>
        <v>-5.3065458694463857E-2</v>
      </c>
      <c r="AG27" s="37">
        <f t="shared" si="47"/>
        <v>-0.95336422945376953</v>
      </c>
      <c r="AH27" s="78">
        <v>0</v>
      </c>
      <c r="AI27" s="36">
        <v>532.75599999999997</v>
      </c>
      <c r="AJ27" s="31"/>
      <c r="AK27" s="49">
        <f t="shared" si="23"/>
        <v>0.12333416714239592</v>
      </c>
      <c r="AL27" s="31">
        <f t="shared" si="48"/>
        <v>487.62411999999995</v>
      </c>
      <c r="AM27" s="31">
        <f t="shared" si="49"/>
        <v>575.78311999999994</v>
      </c>
      <c r="AN27" s="35">
        <f t="shared" si="50"/>
        <v>11.804427380379456</v>
      </c>
      <c r="AO27" s="37">
        <f t="shared" si="51"/>
        <v>-12.381865205014885</v>
      </c>
    </row>
    <row r="28" spans="1:42" ht="13.5" hidden="1" customHeight="1" x14ac:dyDescent="0.2">
      <c r="A28" s="47"/>
      <c r="B28" s="31"/>
      <c r="C28" s="31"/>
      <c r="D28" s="31" t="e">
        <f t="shared" si="52"/>
        <v>#DIV/0!</v>
      </c>
      <c r="E28" s="32">
        <f t="shared" si="29"/>
        <v>0</v>
      </c>
      <c r="F28" s="48"/>
      <c r="G28" s="48"/>
      <c r="H28" s="31" t="e">
        <f t="shared" si="53"/>
        <v>#DIV/0!</v>
      </c>
      <c r="I28" s="32">
        <f t="shared" si="31"/>
        <v>0</v>
      </c>
      <c r="J28" s="31"/>
      <c r="K28" s="31"/>
      <c r="L28" s="31" t="e">
        <f t="shared" si="54"/>
        <v>#DIV/0!</v>
      </c>
      <c r="M28" s="49">
        <f t="shared" si="33"/>
        <v>0</v>
      </c>
      <c r="N28" s="34">
        <f t="shared" si="34"/>
        <v>0</v>
      </c>
      <c r="O28" s="34">
        <f t="shared" si="35"/>
        <v>0</v>
      </c>
      <c r="P28" s="35" t="e">
        <f t="shared" si="55"/>
        <v>#DIV/0!</v>
      </c>
      <c r="Q28" s="35" t="e">
        <f t="shared" si="56"/>
        <v>#DIV/0!</v>
      </c>
      <c r="R28" s="31"/>
      <c r="S28" s="36"/>
      <c r="T28" s="31" t="e">
        <f t="shared" si="57"/>
        <v>#DIV/0!</v>
      </c>
      <c r="U28" s="49">
        <f t="shared" si="39"/>
        <v>0</v>
      </c>
      <c r="V28" s="31">
        <f t="shared" si="40"/>
        <v>0</v>
      </c>
      <c r="W28" s="31">
        <f t="shared" si="41"/>
        <v>0</v>
      </c>
      <c r="X28" s="35" t="e">
        <f t="shared" si="42"/>
        <v>#DIV/0!</v>
      </c>
      <c r="Y28" s="37" t="e">
        <f t="shared" si="43"/>
        <v>#DIV/0!</v>
      </c>
      <c r="Z28" s="88"/>
      <c r="AA28" s="36"/>
      <c r="AB28" s="31" t="e">
        <f t="shared" ref="AB28:AB33" si="60">AA28/Z28*100</f>
        <v>#DIV/0!</v>
      </c>
      <c r="AC28" s="49">
        <f t="shared" si="17"/>
        <v>0</v>
      </c>
      <c r="AD28" s="31">
        <f t="shared" si="44"/>
        <v>0</v>
      </c>
      <c r="AE28" s="31">
        <f t="shared" si="45"/>
        <v>0</v>
      </c>
      <c r="AF28" s="35" t="e">
        <f t="shared" si="46"/>
        <v>#DIV/0!</v>
      </c>
      <c r="AG28" s="37" t="e">
        <f t="shared" si="47"/>
        <v>#DIV/0!</v>
      </c>
      <c r="AH28" s="78"/>
      <c r="AI28" s="36"/>
      <c r="AJ28" s="31" t="e">
        <f t="shared" ref="AJ28:AJ33" si="61">AI28/AH28*100</f>
        <v>#DIV/0!</v>
      </c>
      <c r="AK28" s="49">
        <f t="shared" si="23"/>
        <v>0</v>
      </c>
      <c r="AL28" s="31">
        <f t="shared" si="48"/>
        <v>0</v>
      </c>
      <c r="AM28" s="31">
        <f t="shared" si="49"/>
        <v>0</v>
      </c>
      <c r="AN28" s="35" t="e">
        <f t="shared" si="50"/>
        <v>#DIV/0!</v>
      </c>
      <c r="AO28" s="37" t="e">
        <f t="shared" si="51"/>
        <v>#DIV/0!</v>
      </c>
    </row>
    <row r="29" spans="1:42" ht="26.25" customHeight="1" x14ac:dyDescent="0.2">
      <c r="A29" s="40" t="s">
        <v>41</v>
      </c>
      <c r="B29" s="41">
        <f>B15+B21</f>
        <v>108738</v>
      </c>
      <c r="C29" s="41">
        <f>C15+C21</f>
        <v>110205</v>
      </c>
      <c r="D29" s="41">
        <f t="shared" si="52"/>
        <v>101.34911438503561</v>
      </c>
      <c r="E29" s="42">
        <f t="shared" si="29"/>
        <v>32.92296018354763</v>
      </c>
      <c r="F29" s="41">
        <f>F15+F21</f>
        <v>118076</v>
      </c>
      <c r="G29" s="41">
        <f>G15+G21</f>
        <v>118264</v>
      </c>
      <c r="H29" s="41">
        <f t="shared" si="53"/>
        <v>100.15921948575495</v>
      </c>
      <c r="I29" s="42">
        <f t="shared" si="31"/>
        <v>34.994940020003199</v>
      </c>
      <c r="J29" s="41">
        <f>J15+J21</f>
        <v>140128.8616</v>
      </c>
      <c r="K29" s="41">
        <f>K15+K21</f>
        <v>133676.73889000001</v>
      </c>
      <c r="L29" s="41">
        <f t="shared" si="54"/>
        <v>95.395579014680294</v>
      </c>
      <c r="M29" s="43">
        <f t="shared" si="33"/>
        <v>36.731450478900278</v>
      </c>
      <c r="N29" s="44">
        <f t="shared" si="34"/>
        <v>23471.738890000008</v>
      </c>
      <c r="O29" s="44">
        <f t="shared" si="35"/>
        <v>15412.738890000008</v>
      </c>
      <c r="P29" s="45">
        <f t="shared" si="55"/>
        <v>1.2129825224808313</v>
      </c>
      <c r="Q29" s="45">
        <f t="shared" si="56"/>
        <v>1.1303248570148143</v>
      </c>
      <c r="R29" s="41">
        <f>R15+R21</f>
        <v>120583.69287999999</v>
      </c>
      <c r="S29" s="41">
        <f>S15+S21</f>
        <v>103303.71121000001</v>
      </c>
      <c r="T29" s="41">
        <f t="shared" si="57"/>
        <v>85.669719298449152</v>
      </c>
      <c r="U29" s="43">
        <f t="shared" si="39"/>
        <v>29.800751083528372</v>
      </c>
      <c r="V29" s="41">
        <f t="shared" si="40"/>
        <v>-14960.288789999991</v>
      </c>
      <c r="W29" s="41">
        <f t="shared" si="41"/>
        <v>-30373.027679999999</v>
      </c>
      <c r="X29" s="45">
        <f t="shared" si="42"/>
        <v>0.87350090653115076</v>
      </c>
      <c r="Y29" s="46">
        <f t="shared" si="43"/>
        <v>0.77278748769452421</v>
      </c>
      <c r="Z29" s="89">
        <f>Z15+Z21</f>
        <v>112654</v>
      </c>
      <c r="AA29" s="41">
        <f>AA15+AA21</f>
        <v>112173.1415</v>
      </c>
      <c r="AB29" s="41">
        <f t="shared" si="60"/>
        <v>99.573154526248516</v>
      </c>
      <c r="AC29" s="43">
        <f t="shared" si="17"/>
        <v>23.820363085257068</v>
      </c>
      <c r="AD29" s="41">
        <f t="shared" si="44"/>
        <v>-21503.59739000001</v>
      </c>
      <c r="AE29" s="41">
        <f t="shared" si="45"/>
        <v>8869.4302899999893</v>
      </c>
      <c r="AF29" s="45">
        <f t="shared" si="46"/>
        <v>0.83913732809045483</v>
      </c>
      <c r="AG29" s="46">
        <f t="shared" si="47"/>
        <v>1.0858578088445423</v>
      </c>
      <c r="AH29" s="79">
        <f>AH15+AH21</f>
        <v>127601</v>
      </c>
      <c r="AI29" s="41">
        <f>AI15+AI21</f>
        <v>126218.09299999999</v>
      </c>
      <c r="AJ29" s="41">
        <f t="shared" si="61"/>
        <v>98.916225578169445</v>
      </c>
      <c r="AK29" s="43">
        <f t="shared" si="23"/>
        <v>29.21976172667501</v>
      </c>
      <c r="AL29" s="41">
        <f t="shared" si="48"/>
        <v>22914.381789999985</v>
      </c>
      <c r="AM29" s="41">
        <f t="shared" si="49"/>
        <v>14044.951499999996</v>
      </c>
      <c r="AN29" s="45">
        <f t="shared" si="50"/>
        <v>1.2218156687848192</v>
      </c>
      <c r="AO29" s="46">
        <f t="shared" si="51"/>
        <v>1.1252077931685633</v>
      </c>
      <c r="AP29" s="6"/>
    </row>
    <row r="30" spans="1:42" ht="20.25" customHeight="1" x14ac:dyDescent="0.2">
      <c r="A30" s="30" t="s">
        <v>42</v>
      </c>
      <c r="B30" s="31">
        <v>11588</v>
      </c>
      <c r="C30" s="31">
        <v>11588</v>
      </c>
      <c r="D30" s="31">
        <f t="shared" si="52"/>
        <v>100</v>
      </c>
      <c r="E30" s="32">
        <f t="shared" si="29"/>
        <v>3.4618326083839204</v>
      </c>
      <c r="F30" s="31">
        <v>12784</v>
      </c>
      <c r="G30" s="31">
        <v>12784</v>
      </c>
      <c r="H30" s="31">
        <f t="shared" si="53"/>
        <v>100</v>
      </c>
      <c r="I30" s="32">
        <f t="shared" si="31"/>
        <v>3.782852881821356</v>
      </c>
      <c r="J30" s="31">
        <v>14739</v>
      </c>
      <c r="K30" s="31">
        <v>14739</v>
      </c>
      <c r="L30" s="31">
        <f t="shared" si="54"/>
        <v>100</v>
      </c>
      <c r="M30" s="33">
        <f t="shared" si="33"/>
        <v>4.0499555353007697</v>
      </c>
      <c r="N30" s="34">
        <f t="shared" si="34"/>
        <v>3151</v>
      </c>
      <c r="O30" s="34">
        <f t="shared" si="35"/>
        <v>1955</v>
      </c>
      <c r="P30" s="35">
        <f t="shared" si="55"/>
        <v>1.2719192267863306</v>
      </c>
      <c r="Q30" s="35">
        <f t="shared" si="56"/>
        <v>1.1529255319148937</v>
      </c>
      <c r="R30" s="31">
        <v>37656</v>
      </c>
      <c r="S30" s="36">
        <v>35953</v>
      </c>
      <c r="T30" s="31">
        <f t="shared" si="57"/>
        <v>95.477480348417259</v>
      </c>
      <c r="U30" s="33">
        <f t="shared" si="39"/>
        <v>10.371615803115303</v>
      </c>
      <c r="V30" s="31">
        <f t="shared" si="40"/>
        <v>23169</v>
      </c>
      <c r="W30" s="31">
        <f t="shared" si="41"/>
        <v>21214</v>
      </c>
      <c r="X30" s="35">
        <f t="shared" si="42"/>
        <v>2.812343554443054</v>
      </c>
      <c r="Y30" s="37">
        <f t="shared" si="43"/>
        <v>2.4393106723658322</v>
      </c>
      <c r="Z30" s="88">
        <v>60015</v>
      </c>
      <c r="AA30" s="36">
        <v>60015</v>
      </c>
      <c r="AB30" s="31">
        <f t="shared" si="60"/>
        <v>100</v>
      </c>
      <c r="AC30" s="33">
        <f t="shared" si="17"/>
        <v>12.744397379311186</v>
      </c>
      <c r="AD30" s="31">
        <f t="shared" si="44"/>
        <v>45276</v>
      </c>
      <c r="AE30" s="31">
        <f t="shared" si="45"/>
        <v>24062</v>
      </c>
      <c r="AF30" s="35">
        <f t="shared" si="46"/>
        <v>4.0718501933645435</v>
      </c>
      <c r="AG30" s="37">
        <f t="shared" si="47"/>
        <v>1.6692626484577087</v>
      </c>
      <c r="AH30" s="78">
        <v>71425.600000000006</v>
      </c>
      <c r="AI30" s="36">
        <v>71425.600000000006</v>
      </c>
      <c r="AJ30" s="31">
        <f t="shared" si="61"/>
        <v>100</v>
      </c>
      <c r="AK30" s="33">
        <f t="shared" si="23"/>
        <v>16.535180999643202</v>
      </c>
      <c r="AL30" s="31">
        <f t="shared" si="48"/>
        <v>35472.600000000006</v>
      </c>
      <c r="AM30" s="31">
        <f t="shared" si="49"/>
        <v>11410.600000000006</v>
      </c>
      <c r="AN30" s="35">
        <f t="shared" si="50"/>
        <v>1.9866381108669653</v>
      </c>
      <c r="AO30" s="37">
        <f t="shared" si="51"/>
        <v>1.1901291343830709</v>
      </c>
    </row>
    <row r="31" spans="1:42" ht="22.5" customHeight="1" x14ac:dyDescent="0.2">
      <c r="A31" s="30" t="s">
        <v>43</v>
      </c>
      <c r="B31" s="31">
        <v>67560.677320000003</v>
      </c>
      <c r="C31" s="31">
        <v>63314.360769999999</v>
      </c>
      <c r="D31" s="31">
        <f t="shared" si="52"/>
        <v>93.714810569634466</v>
      </c>
      <c r="E31" s="32">
        <f t="shared" si="29"/>
        <v>18.914715109817887</v>
      </c>
      <c r="F31" s="31">
        <v>41067.019520000002</v>
      </c>
      <c r="G31" s="31">
        <v>33721.203320000001</v>
      </c>
      <c r="H31" s="31">
        <f t="shared" si="53"/>
        <v>82.112614244083332</v>
      </c>
      <c r="I31" s="32">
        <f t="shared" si="31"/>
        <v>9.9782815361034025</v>
      </c>
      <c r="J31" s="31">
        <v>45622.082090000004</v>
      </c>
      <c r="K31" s="31">
        <v>44589.379099999998</v>
      </c>
      <c r="L31" s="31">
        <f t="shared" si="54"/>
        <v>97.73639662485644</v>
      </c>
      <c r="M31" s="33">
        <f t="shared" si="33"/>
        <v>12.252188255761547</v>
      </c>
      <c r="N31" s="34">
        <f t="shared" si="34"/>
        <v>-18724.981670000001</v>
      </c>
      <c r="O31" s="34">
        <f t="shared" si="35"/>
        <v>10868.175779999998</v>
      </c>
      <c r="P31" s="35">
        <f t="shared" si="55"/>
        <v>0.70425379894426121</v>
      </c>
      <c r="Q31" s="35">
        <f t="shared" si="56"/>
        <v>1.3222950164875669</v>
      </c>
      <c r="R31" s="31">
        <v>52232.667500000003</v>
      </c>
      <c r="S31" s="36">
        <v>50211.867630000001</v>
      </c>
      <c r="T31" s="31">
        <f t="shared" si="57"/>
        <v>96.131157057984822</v>
      </c>
      <c r="U31" s="33">
        <f t="shared" si="39"/>
        <v>14.484972041700045</v>
      </c>
      <c r="V31" s="31">
        <f t="shared" si="40"/>
        <v>16490.66431</v>
      </c>
      <c r="W31" s="31">
        <f t="shared" si="41"/>
        <v>5622.4885300000024</v>
      </c>
      <c r="X31" s="35">
        <f t="shared" si="42"/>
        <v>1.489029532947284</v>
      </c>
      <c r="Y31" s="37">
        <f t="shared" si="43"/>
        <v>1.1260947930535323</v>
      </c>
      <c r="Z31" s="88">
        <v>129688.30164999999</v>
      </c>
      <c r="AA31" s="36">
        <v>120927.20011000001</v>
      </c>
      <c r="AB31" s="31">
        <f t="shared" si="60"/>
        <v>93.244493583049405</v>
      </c>
      <c r="AC31" s="33">
        <f t="shared" si="17"/>
        <v>25.67931837322875</v>
      </c>
      <c r="AD31" s="31">
        <f t="shared" si="44"/>
        <v>76337.821010000014</v>
      </c>
      <c r="AE31" s="31">
        <f t="shared" si="45"/>
        <v>70715.332480000012</v>
      </c>
      <c r="AF31" s="35">
        <f t="shared" si="46"/>
        <v>2.7120180309933946</v>
      </c>
      <c r="AG31" s="37">
        <f t="shared" si="47"/>
        <v>2.4083390205894242</v>
      </c>
      <c r="AH31" s="78">
        <v>76543</v>
      </c>
      <c r="AI31" s="36">
        <v>69223.607999999993</v>
      </c>
      <c r="AJ31" s="31">
        <f t="shared" si="61"/>
        <v>90.437542296486924</v>
      </c>
      <c r="AK31" s="33">
        <f t="shared" si="23"/>
        <v>16.025415085464441</v>
      </c>
      <c r="AL31" s="31">
        <f t="shared" si="48"/>
        <v>19011.740369999992</v>
      </c>
      <c r="AM31" s="31">
        <f t="shared" si="49"/>
        <v>-51703.592110000012</v>
      </c>
      <c r="AN31" s="35">
        <f t="shared" si="50"/>
        <v>1.3786304168188535</v>
      </c>
      <c r="AO31" s="37">
        <f t="shared" si="51"/>
        <v>0.57244034375253505</v>
      </c>
    </row>
    <row r="32" spans="1:42" ht="20.25" customHeight="1" x14ac:dyDescent="0.2">
      <c r="A32" s="30" t="s">
        <v>44</v>
      </c>
      <c r="B32" s="31">
        <v>153127.4</v>
      </c>
      <c r="C32" s="31">
        <v>152009.60000000001</v>
      </c>
      <c r="D32" s="31">
        <f t="shared" si="52"/>
        <v>99.270019604590701</v>
      </c>
      <c r="E32" s="32">
        <f t="shared" si="29"/>
        <v>45.411787199464655</v>
      </c>
      <c r="F32" s="31">
        <v>175797.3</v>
      </c>
      <c r="G32" s="31">
        <v>174175.01592000001</v>
      </c>
      <c r="H32" s="31">
        <f t="shared" si="53"/>
        <v>99.077184871440011</v>
      </c>
      <c r="I32" s="32">
        <f t="shared" si="31"/>
        <v>51.539303888786968</v>
      </c>
      <c r="J32" s="31">
        <v>173163.4</v>
      </c>
      <c r="K32" s="31">
        <v>170029.42003000001</v>
      </c>
      <c r="L32" s="31">
        <f t="shared" si="54"/>
        <v>98.190160293687939</v>
      </c>
      <c r="M32" s="33">
        <f t="shared" si="33"/>
        <v>46.720373893376625</v>
      </c>
      <c r="N32" s="34">
        <f t="shared" si="34"/>
        <v>18019.820030000003</v>
      </c>
      <c r="O32" s="34">
        <f t="shared" si="35"/>
        <v>-4145.5958899999969</v>
      </c>
      <c r="P32" s="35">
        <f t="shared" si="55"/>
        <v>1.1185439605788055</v>
      </c>
      <c r="Q32" s="35">
        <f t="shared" si="56"/>
        <v>0.9761986765547126</v>
      </c>
      <c r="R32" s="31">
        <v>157739.28400000001</v>
      </c>
      <c r="S32" s="36">
        <v>155686.55684999999</v>
      </c>
      <c r="T32" s="31">
        <f t="shared" si="57"/>
        <v>98.698658255606119</v>
      </c>
      <c r="U32" s="33">
        <f t="shared" si="39"/>
        <v>44.912000482798902</v>
      </c>
      <c r="V32" s="31">
        <f t="shared" si="40"/>
        <v>-18488.459070000012</v>
      </c>
      <c r="W32" s="31">
        <f t="shared" si="41"/>
        <v>-14342.863180000015</v>
      </c>
      <c r="X32" s="35">
        <f t="shared" si="42"/>
        <v>0.89385125660908848</v>
      </c>
      <c r="Y32" s="37">
        <f t="shared" si="43"/>
        <v>0.91564481501219397</v>
      </c>
      <c r="Z32" s="88">
        <v>178421.1</v>
      </c>
      <c r="AA32" s="36">
        <v>175324.66948000001</v>
      </c>
      <c r="AB32" s="31">
        <f t="shared" si="60"/>
        <v>98.26453792740881</v>
      </c>
      <c r="AC32" s="33">
        <f t="shared" si="17"/>
        <v>37.230813267508324</v>
      </c>
      <c r="AD32" s="31">
        <f t="shared" si="44"/>
        <v>5295.249450000003</v>
      </c>
      <c r="AE32" s="31">
        <f t="shared" si="45"/>
        <v>19638.112630000018</v>
      </c>
      <c r="AF32" s="35">
        <f t="shared" si="46"/>
        <v>1.0311431365763979</v>
      </c>
      <c r="AG32" s="37">
        <f t="shared" si="47"/>
        <v>1.1261387818404953</v>
      </c>
      <c r="AH32" s="78">
        <v>152673</v>
      </c>
      <c r="AI32" s="36">
        <v>150421.09899999999</v>
      </c>
      <c r="AJ32" s="31">
        <f t="shared" si="61"/>
        <v>98.525016866112537</v>
      </c>
      <c r="AK32" s="33">
        <f t="shared" si="23"/>
        <v>34.822810002719599</v>
      </c>
      <c r="AL32" s="31">
        <f t="shared" si="48"/>
        <v>-5265.4578500000061</v>
      </c>
      <c r="AM32" s="31">
        <f t="shared" si="49"/>
        <v>-24903.570480000024</v>
      </c>
      <c r="AN32" s="35">
        <f t="shared" si="50"/>
        <v>0.96617911040917204</v>
      </c>
      <c r="AO32" s="37">
        <f t="shared" si="51"/>
        <v>0.85795740808260368</v>
      </c>
    </row>
    <row r="33" spans="1:41" ht="20.25" customHeight="1" x14ac:dyDescent="0.2">
      <c r="A33" s="30" t="s">
        <v>45</v>
      </c>
      <c r="B33" s="31">
        <v>1118.3</v>
      </c>
      <c r="C33" s="31">
        <v>874.46699999999998</v>
      </c>
      <c r="D33" s="31">
        <f t="shared" si="52"/>
        <v>78.196101225073775</v>
      </c>
      <c r="E33" s="32">
        <f t="shared" si="29"/>
        <v>0.26124079871899047</v>
      </c>
      <c r="F33" s="31">
        <v>1137.3430000000001</v>
      </c>
      <c r="G33" s="31">
        <v>1136.3395700000001</v>
      </c>
      <c r="H33" s="31">
        <f t="shared" si="53"/>
        <v>99.911774196526466</v>
      </c>
      <c r="I33" s="32">
        <f t="shared" si="31"/>
        <v>0.33624885928521125</v>
      </c>
      <c r="J33" s="31">
        <v>1185.18</v>
      </c>
      <c r="K33" s="31">
        <v>1176.82142</v>
      </c>
      <c r="L33" s="31">
        <f t="shared" si="54"/>
        <v>99.294741726995056</v>
      </c>
      <c r="M33" s="33">
        <f t="shared" si="33"/>
        <v>0.32336484320439052</v>
      </c>
      <c r="N33" s="34">
        <f t="shared" si="34"/>
        <v>302.35442</v>
      </c>
      <c r="O33" s="34">
        <f t="shared" si="35"/>
        <v>40.481849999999895</v>
      </c>
      <c r="P33" s="35">
        <f t="shared" si="55"/>
        <v>1.345758524907172</v>
      </c>
      <c r="Q33" s="35">
        <f t="shared" si="56"/>
        <v>1.0356247824758931</v>
      </c>
      <c r="R33" s="31">
        <v>1180.8</v>
      </c>
      <c r="S33" s="36">
        <v>1180.8</v>
      </c>
      <c r="T33" s="31">
        <f t="shared" si="57"/>
        <v>100</v>
      </c>
      <c r="U33" s="33">
        <f t="shared" si="39"/>
        <v>0.34063371458066227</v>
      </c>
      <c r="V33" s="31">
        <f t="shared" si="40"/>
        <v>44.46042999999986</v>
      </c>
      <c r="W33" s="31">
        <f t="shared" si="41"/>
        <v>3.9785799999999654</v>
      </c>
      <c r="X33" s="35">
        <f t="shared" si="42"/>
        <v>1.0391260070262271</v>
      </c>
      <c r="Y33" s="37">
        <f t="shared" si="43"/>
        <v>1.0033807848262992</v>
      </c>
      <c r="Z33" s="88">
        <v>2526.1880000000001</v>
      </c>
      <c r="AA33" s="36">
        <v>2338.7260000000001</v>
      </c>
      <c r="AB33" s="31">
        <f t="shared" si="60"/>
        <v>92.579253800588077</v>
      </c>
      <c r="AC33" s="33">
        <f t="shared" si="17"/>
        <v>0.49663673257230589</v>
      </c>
      <c r="AD33" s="31">
        <f t="shared" si="44"/>
        <v>1161.9045800000001</v>
      </c>
      <c r="AE33" s="31">
        <f t="shared" si="45"/>
        <v>1157.9260000000002</v>
      </c>
      <c r="AF33" s="35">
        <f t="shared" si="46"/>
        <v>1.9873244659329876</v>
      </c>
      <c r="AG33" s="37">
        <f t="shared" si="47"/>
        <v>1.9806283875338755</v>
      </c>
      <c r="AH33" s="78">
        <v>14216</v>
      </c>
      <c r="AI33" s="36">
        <v>14170.343000000001</v>
      </c>
      <c r="AJ33" s="31">
        <f t="shared" si="61"/>
        <v>99.678833708497478</v>
      </c>
      <c r="AK33" s="33">
        <f t="shared" si="23"/>
        <v>3.28046507599554</v>
      </c>
      <c r="AL33" s="31">
        <f t="shared" si="48"/>
        <v>12989.543000000001</v>
      </c>
      <c r="AM33" s="31">
        <f t="shared" si="49"/>
        <v>11831.617</v>
      </c>
      <c r="AN33" s="35">
        <f t="shared" si="50"/>
        <v>12.000629234417346</v>
      </c>
      <c r="AO33" s="37">
        <f t="shared" si="51"/>
        <v>6.0590009261452602</v>
      </c>
    </row>
    <row r="34" spans="1:41" ht="30.75" hidden="1" customHeight="1" x14ac:dyDescent="0.2">
      <c r="A34" s="30" t="s">
        <v>46</v>
      </c>
      <c r="B34" s="31">
        <v>0</v>
      </c>
      <c r="C34" s="31">
        <v>0</v>
      </c>
      <c r="D34" s="31" t="s">
        <v>47</v>
      </c>
      <c r="E34" s="32">
        <f t="shared" si="29"/>
        <v>0</v>
      </c>
      <c r="F34" s="31">
        <v>0</v>
      </c>
      <c r="G34" s="31">
        <v>0</v>
      </c>
      <c r="H34" s="31" t="s">
        <v>47</v>
      </c>
      <c r="I34" s="32" t="s">
        <v>47</v>
      </c>
      <c r="J34" s="31">
        <v>102.65125</v>
      </c>
      <c r="K34" s="31">
        <v>102.65125</v>
      </c>
      <c r="L34" s="31">
        <f t="shared" si="54"/>
        <v>100</v>
      </c>
      <c r="M34" s="33">
        <f t="shared" si="33"/>
        <v>2.8206323233804408E-2</v>
      </c>
      <c r="N34" s="34">
        <f t="shared" si="34"/>
        <v>102.65125</v>
      </c>
      <c r="O34" s="34">
        <f t="shared" si="35"/>
        <v>102.65125</v>
      </c>
      <c r="P34" s="35" t="s">
        <v>47</v>
      </c>
      <c r="Q34" s="35" t="s">
        <v>47</v>
      </c>
      <c r="R34" s="31">
        <v>0</v>
      </c>
      <c r="S34" s="36">
        <v>0</v>
      </c>
      <c r="T34" s="31"/>
      <c r="U34" s="33">
        <f t="shared" si="39"/>
        <v>0</v>
      </c>
      <c r="V34" s="31">
        <f t="shared" si="40"/>
        <v>0</v>
      </c>
      <c r="W34" s="31">
        <f t="shared" si="41"/>
        <v>-102.65125</v>
      </c>
      <c r="X34" s="35"/>
      <c r="Y34" s="37">
        <f t="shared" si="43"/>
        <v>0</v>
      </c>
      <c r="Z34" s="88">
        <v>0</v>
      </c>
      <c r="AA34" s="36">
        <v>0</v>
      </c>
      <c r="AB34" s="31"/>
      <c r="AC34" s="33">
        <f t="shared" si="17"/>
        <v>0</v>
      </c>
      <c r="AD34" s="31">
        <f t="shared" si="44"/>
        <v>-102.65125</v>
      </c>
      <c r="AE34" s="31">
        <f t="shared" si="45"/>
        <v>0</v>
      </c>
      <c r="AF34" s="35">
        <f t="shared" si="46"/>
        <v>0</v>
      </c>
      <c r="AG34" s="37"/>
      <c r="AH34" s="78">
        <v>0</v>
      </c>
      <c r="AI34" s="36">
        <v>0</v>
      </c>
      <c r="AJ34" s="31"/>
      <c r="AK34" s="33">
        <f t="shared" si="23"/>
        <v>0</v>
      </c>
      <c r="AL34" s="31">
        <f t="shared" si="48"/>
        <v>0</v>
      </c>
      <c r="AM34" s="31">
        <f t="shared" si="49"/>
        <v>0</v>
      </c>
      <c r="AN34" s="35"/>
      <c r="AO34" s="37"/>
    </row>
    <row r="35" spans="1:41" ht="20.25" customHeight="1" x14ac:dyDescent="0.2">
      <c r="A35" s="30" t="s">
        <v>48</v>
      </c>
      <c r="B35" s="31">
        <v>0</v>
      </c>
      <c r="C35" s="31">
        <v>0</v>
      </c>
      <c r="D35" s="31" t="s">
        <v>47</v>
      </c>
      <c r="E35" s="32">
        <f t="shared" si="29"/>
        <v>0</v>
      </c>
      <c r="F35" s="31">
        <v>500</v>
      </c>
      <c r="G35" s="31">
        <v>500</v>
      </c>
      <c r="H35" s="31">
        <f t="shared" ref="H35:H38" si="62">G35/F35*100</f>
        <v>100</v>
      </c>
      <c r="I35" s="32">
        <f t="shared" ref="I35:I38" si="63">G35/G$38*100</f>
        <v>0.14795263148550361</v>
      </c>
      <c r="J35" s="31">
        <v>500</v>
      </c>
      <c r="K35" s="31">
        <v>500</v>
      </c>
      <c r="L35" s="31">
        <f t="shared" si="54"/>
        <v>100</v>
      </c>
      <c r="M35" s="33">
        <f t="shared" si="33"/>
        <v>0.13738908797410848</v>
      </c>
      <c r="N35" s="34">
        <f t="shared" si="34"/>
        <v>500</v>
      </c>
      <c r="O35" s="34">
        <f t="shared" si="35"/>
        <v>0</v>
      </c>
      <c r="P35" s="35" t="s">
        <v>47</v>
      </c>
      <c r="Q35" s="35">
        <f t="shared" ref="Q35:Q39" si="64">K35/G35</f>
        <v>1</v>
      </c>
      <c r="R35" s="31">
        <v>500</v>
      </c>
      <c r="S35" s="36">
        <v>500</v>
      </c>
      <c r="T35" s="31">
        <f t="shared" ref="T35:T39" si="65">S35/R35*100</f>
        <v>100</v>
      </c>
      <c r="U35" s="33">
        <f t="shared" si="39"/>
        <v>0.14423853090305819</v>
      </c>
      <c r="V35" s="31">
        <f t="shared" si="40"/>
        <v>0</v>
      </c>
      <c r="W35" s="31">
        <f t="shared" si="41"/>
        <v>0</v>
      </c>
      <c r="X35" s="35">
        <f t="shared" ref="X35:X39" si="66">S35/G35</f>
        <v>1</v>
      </c>
      <c r="Y35" s="37">
        <f t="shared" si="43"/>
        <v>1</v>
      </c>
      <c r="Z35" s="88">
        <v>500</v>
      </c>
      <c r="AA35" s="36">
        <v>500</v>
      </c>
      <c r="AB35" s="31">
        <f t="shared" ref="AB35:AB39" si="67">AA35/Z35*100</f>
        <v>100</v>
      </c>
      <c r="AC35" s="33">
        <f t="shared" si="17"/>
        <v>0.10617676730243428</v>
      </c>
      <c r="AD35" s="31">
        <f t="shared" si="44"/>
        <v>0</v>
      </c>
      <c r="AE35" s="31">
        <f t="shared" si="45"/>
        <v>0</v>
      </c>
      <c r="AF35" s="35">
        <f t="shared" si="46"/>
        <v>1</v>
      </c>
      <c r="AG35" s="37">
        <f t="shared" ref="AG35:AG39" si="68">AA35/S35</f>
        <v>1</v>
      </c>
      <c r="AH35" s="78">
        <v>675</v>
      </c>
      <c r="AI35" s="36">
        <v>675.1</v>
      </c>
      <c r="AJ35" s="31">
        <f t="shared" ref="AJ35:AJ39" si="69">AI35/AH35*100</f>
        <v>100.01481481481483</v>
      </c>
      <c r="AK35" s="33">
        <f t="shared" si="23"/>
        <v>0.15628711124385553</v>
      </c>
      <c r="AL35" s="31">
        <f t="shared" si="48"/>
        <v>175.10000000000002</v>
      </c>
      <c r="AM35" s="31">
        <f t="shared" si="49"/>
        <v>175.10000000000002</v>
      </c>
      <c r="AN35" s="35">
        <f t="shared" ref="AN35:AN39" si="70">AI35/S35</f>
        <v>1.3502000000000001</v>
      </c>
      <c r="AO35" s="37">
        <f t="shared" ref="AO35:AO39" si="71">AI35/AA35</f>
        <v>1.3502000000000001</v>
      </c>
    </row>
    <row r="36" spans="1:41" ht="27.75" customHeight="1" x14ac:dyDescent="0.2">
      <c r="A36" s="30" t="s">
        <v>49</v>
      </c>
      <c r="B36" s="31">
        <v>-3256.2225100000001</v>
      </c>
      <c r="C36" s="31">
        <v>-3256.2225100000001</v>
      </c>
      <c r="D36" s="31">
        <f t="shared" ref="D36:D38" si="72">C36/B36*100</f>
        <v>100</v>
      </c>
      <c r="E36" s="32">
        <f t="shared" si="29"/>
        <v>-0.97277332285741602</v>
      </c>
      <c r="F36" s="31">
        <v>-2633.6018800000002</v>
      </c>
      <c r="G36" s="31">
        <v>-2633.6018800000002</v>
      </c>
      <c r="H36" s="31">
        <f t="shared" si="62"/>
        <v>100</v>
      </c>
      <c r="I36" s="32">
        <f t="shared" si="63"/>
        <v>-0.77929665686233895</v>
      </c>
      <c r="J36" s="31">
        <v>-884.08920000000001</v>
      </c>
      <c r="K36" s="31">
        <v>-884.08920000000001</v>
      </c>
      <c r="L36" s="31">
        <f t="shared" si="54"/>
        <v>100</v>
      </c>
      <c r="M36" s="33">
        <f t="shared" si="33"/>
        <v>-0.24292841775151838</v>
      </c>
      <c r="N36" s="34">
        <f t="shared" si="34"/>
        <v>2372.1333100000002</v>
      </c>
      <c r="O36" s="34">
        <f t="shared" si="35"/>
        <v>1749.5126800000003</v>
      </c>
      <c r="P36" s="35">
        <f t="shared" ref="P36:P38" si="73">K36/C36</f>
        <v>0.27150761266618723</v>
      </c>
      <c r="Q36" s="35">
        <f t="shared" si="64"/>
        <v>0.33569584177240941</v>
      </c>
      <c r="R36" s="31">
        <v>-187.92363</v>
      </c>
      <c r="S36" s="36">
        <v>-187.92363</v>
      </c>
      <c r="T36" s="31">
        <f t="shared" si="65"/>
        <v>100</v>
      </c>
      <c r="U36" s="33">
        <f t="shared" si="39"/>
        <v>-5.4211656626339755E-2</v>
      </c>
      <c r="V36" s="31">
        <f t="shared" si="40"/>
        <v>2445.6782499999999</v>
      </c>
      <c r="W36" s="31">
        <f t="shared" si="41"/>
        <v>696.16557</v>
      </c>
      <c r="X36" s="35">
        <f t="shared" si="66"/>
        <v>7.1356126917710122E-2</v>
      </c>
      <c r="Y36" s="37">
        <f t="shared" si="43"/>
        <v>0.21256184330721381</v>
      </c>
      <c r="Z36" s="88">
        <v>-365.92565000000002</v>
      </c>
      <c r="AA36" s="36">
        <v>-365.92565000000002</v>
      </c>
      <c r="AB36" s="31">
        <f t="shared" si="67"/>
        <v>100</v>
      </c>
      <c r="AC36" s="33">
        <f t="shared" si="17"/>
        <v>-7.7705605180084028E-2</v>
      </c>
      <c r="AD36" s="31">
        <f t="shared" si="44"/>
        <v>518.16354999999999</v>
      </c>
      <c r="AE36" s="31">
        <f t="shared" si="45"/>
        <v>-178.00202000000002</v>
      </c>
      <c r="AF36" s="35">
        <f t="shared" si="46"/>
        <v>0.41390127828730405</v>
      </c>
      <c r="AG36" s="37">
        <f t="shared" si="68"/>
        <v>1.9472040317654571</v>
      </c>
      <c r="AH36" s="78">
        <v>-172.4</v>
      </c>
      <c r="AI36" s="36">
        <v>-172.43899999999999</v>
      </c>
      <c r="AJ36" s="31">
        <f t="shared" si="69"/>
        <v>100.02262180974478</v>
      </c>
      <c r="AK36" s="33">
        <f t="shared" si="23"/>
        <v>-3.9920001741637089E-2</v>
      </c>
      <c r="AL36" s="31">
        <f t="shared" si="48"/>
        <v>15.48463000000001</v>
      </c>
      <c r="AM36" s="31">
        <f t="shared" si="49"/>
        <v>193.48665000000003</v>
      </c>
      <c r="AN36" s="35">
        <f t="shared" si="70"/>
        <v>0.91760147459901653</v>
      </c>
      <c r="AO36" s="37">
        <f t="shared" si="71"/>
        <v>0.47124053752449435</v>
      </c>
    </row>
    <row r="37" spans="1:41" ht="23.25" customHeight="1" thickBot="1" x14ac:dyDescent="0.25">
      <c r="A37" s="91" t="s">
        <v>50</v>
      </c>
      <c r="B37" s="92">
        <v>230138</v>
      </c>
      <c r="C37" s="92">
        <v>224531</v>
      </c>
      <c r="D37" s="92">
        <f t="shared" si="72"/>
        <v>97.563635731604521</v>
      </c>
      <c r="E37" s="93">
        <f t="shared" si="29"/>
        <v>67.07703981645237</v>
      </c>
      <c r="F37" s="92">
        <f>F30+F31+F32+F33+F34+F35+F36</f>
        <v>228652.06063999998</v>
      </c>
      <c r="G37" s="92">
        <f>G30+G31+G32+G33+G34+G35+G36</f>
        <v>219682.95693000001</v>
      </c>
      <c r="H37" s="92">
        <f t="shared" si="62"/>
        <v>96.077400883729041</v>
      </c>
      <c r="I37" s="93">
        <f t="shared" si="63"/>
        <v>65.005343140620113</v>
      </c>
      <c r="J37" s="92">
        <f>J30+J31+J32+J33+J34+J35+J36</f>
        <v>234428.22414000001</v>
      </c>
      <c r="K37" s="92">
        <f>K30+K31+K32+K33+K34+K35+K36</f>
        <v>230253.1826</v>
      </c>
      <c r="L37" s="92">
        <f t="shared" si="54"/>
        <v>98.219053377503442</v>
      </c>
      <c r="M37" s="94">
        <f t="shared" si="33"/>
        <v>63.268549521099729</v>
      </c>
      <c r="N37" s="95">
        <f t="shared" si="34"/>
        <v>5722.1826000000001</v>
      </c>
      <c r="O37" s="95">
        <f t="shared" si="35"/>
        <v>10570.225669999985</v>
      </c>
      <c r="P37" s="96">
        <f t="shared" si="73"/>
        <v>1.0254850448267723</v>
      </c>
      <c r="Q37" s="96">
        <f t="shared" si="64"/>
        <v>1.0481158202607774</v>
      </c>
      <c r="R37" s="92">
        <f>R30+R31+R32+R33+R34+R35+R36</f>
        <v>249120.82787000001</v>
      </c>
      <c r="S37" s="92">
        <f>S30+S31+S32+S33+S34+S35+S36</f>
        <v>243344.30084999997</v>
      </c>
      <c r="T37" s="92">
        <f t="shared" si="65"/>
        <v>97.681234817100702</v>
      </c>
      <c r="U37" s="94">
        <f t="shared" si="39"/>
        <v>70.199248916471618</v>
      </c>
      <c r="V37" s="92">
        <f t="shared" si="40"/>
        <v>23661.343919999956</v>
      </c>
      <c r="W37" s="92">
        <f t="shared" si="41"/>
        <v>13091.11824999997</v>
      </c>
      <c r="X37" s="96">
        <f t="shared" si="66"/>
        <v>1.1077067800372855</v>
      </c>
      <c r="Y37" s="97">
        <f t="shared" si="43"/>
        <v>1.056855319445213</v>
      </c>
      <c r="Z37" s="98">
        <f>Z30+Z31+Z32+Z33+Z34+Z35+Z36</f>
        <v>370784.66400000005</v>
      </c>
      <c r="AA37" s="92">
        <f>AA30+AA31+AA32+AA33+AA34+AA35+AA36</f>
        <v>358739.66994000005</v>
      </c>
      <c r="AB37" s="92">
        <f t="shared" si="67"/>
        <v>96.75148536887707</v>
      </c>
      <c r="AC37" s="94">
        <f t="shared" si="17"/>
        <v>76.179636914742929</v>
      </c>
      <c r="AD37" s="92">
        <f t="shared" si="44"/>
        <v>128486.48734000005</v>
      </c>
      <c r="AE37" s="92">
        <f t="shared" si="45"/>
        <v>115395.36909000008</v>
      </c>
      <c r="AF37" s="96">
        <f t="shared" si="46"/>
        <v>1.5580226335598979</v>
      </c>
      <c r="AG37" s="97">
        <f t="shared" si="68"/>
        <v>1.474206170791446</v>
      </c>
      <c r="AH37" s="99">
        <f>AH30+AH31+AH32+AH33+AH34+AH35+AH36</f>
        <v>315360.19999999995</v>
      </c>
      <c r="AI37" s="92">
        <f>AI30+AI31+AI32+AI33+AI34+AI35+AI36</f>
        <v>305743.31099999993</v>
      </c>
      <c r="AJ37" s="92">
        <f t="shared" si="69"/>
        <v>96.950506436766588</v>
      </c>
      <c r="AK37" s="94">
        <f t="shared" si="23"/>
        <v>70.780238273324997</v>
      </c>
      <c r="AL37" s="92">
        <f t="shared" si="48"/>
        <v>62399.010149999958</v>
      </c>
      <c r="AM37" s="92">
        <f t="shared" si="49"/>
        <v>-52996.358940000122</v>
      </c>
      <c r="AN37" s="96">
        <f t="shared" si="70"/>
        <v>1.2564227308058609</v>
      </c>
      <c r="AO37" s="97">
        <f t="shared" si="71"/>
        <v>0.85227070385367787</v>
      </c>
    </row>
    <row r="38" spans="1:41" ht="15" customHeight="1" x14ac:dyDescent="0.2">
      <c r="A38" s="100" t="s">
        <v>51</v>
      </c>
      <c r="B38" s="101">
        <f>B29+B37</f>
        <v>338876</v>
      </c>
      <c r="C38" s="101">
        <f>C29+C37</f>
        <v>334736</v>
      </c>
      <c r="D38" s="101">
        <f t="shared" si="72"/>
        <v>98.778314191621718</v>
      </c>
      <c r="E38" s="102">
        <f t="shared" si="29"/>
        <v>100</v>
      </c>
      <c r="F38" s="101">
        <f>F29+F37</f>
        <v>346728.06063999998</v>
      </c>
      <c r="G38" s="101">
        <v>337946</v>
      </c>
      <c r="H38" s="101">
        <f t="shared" si="62"/>
        <v>97.467161837495979</v>
      </c>
      <c r="I38" s="102">
        <f t="shared" si="63"/>
        <v>100</v>
      </c>
      <c r="J38" s="101">
        <f>J29+J37</f>
        <v>374557.08574000001</v>
      </c>
      <c r="K38" s="101">
        <f>K29+K37</f>
        <v>363929.92148999998</v>
      </c>
      <c r="L38" s="101">
        <f t="shared" si="54"/>
        <v>97.162738430377232</v>
      </c>
      <c r="M38" s="103">
        <f t="shared" si="33"/>
        <v>100</v>
      </c>
      <c r="N38" s="104">
        <f t="shared" si="34"/>
        <v>29193.921489999979</v>
      </c>
      <c r="O38" s="104">
        <f t="shared" si="35"/>
        <v>25983.921489999979</v>
      </c>
      <c r="P38" s="105">
        <f t="shared" si="73"/>
        <v>1.0872147647399741</v>
      </c>
      <c r="Q38" s="105">
        <f t="shared" si="64"/>
        <v>1.0768877912151644</v>
      </c>
      <c r="R38" s="101">
        <f>R29+R37</f>
        <v>369704.52075000003</v>
      </c>
      <c r="S38" s="101">
        <f>S29+S37</f>
        <v>346648.01205999998</v>
      </c>
      <c r="T38" s="101">
        <f t="shared" si="65"/>
        <v>93.763530766887428</v>
      </c>
      <c r="U38" s="103">
        <f t="shared" si="39"/>
        <v>100</v>
      </c>
      <c r="V38" s="101">
        <f t="shared" si="40"/>
        <v>8702.0120599999791</v>
      </c>
      <c r="W38" s="101">
        <f t="shared" si="41"/>
        <v>-17281.90943</v>
      </c>
      <c r="X38" s="105">
        <f t="shared" si="66"/>
        <v>1.0257497116699117</v>
      </c>
      <c r="Y38" s="106">
        <f t="shared" si="43"/>
        <v>0.95251308449922312</v>
      </c>
      <c r="Z38" s="107">
        <f>Z29+Z37</f>
        <v>483438.66400000005</v>
      </c>
      <c r="AA38" s="101">
        <f>AA29+AA37</f>
        <v>470912.81144000008</v>
      </c>
      <c r="AB38" s="101">
        <f t="shared" si="67"/>
        <v>97.409008940997737</v>
      </c>
      <c r="AC38" s="103">
        <f t="shared" si="17"/>
        <v>100</v>
      </c>
      <c r="AD38" s="101">
        <f t="shared" si="44"/>
        <v>106982.8899500001</v>
      </c>
      <c r="AE38" s="101">
        <f t="shared" si="45"/>
        <v>124264.7993800001</v>
      </c>
      <c r="AF38" s="105">
        <f t="shared" si="46"/>
        <v>1.2939656335812986</v>
      </c>
      <c r="AG38" s="106">
        <f t="shared" si="68"/>
        <v>1.3584754421106895</v>
      </c>
      <c r="AH38" s="108">
        <f>AH29+AH37</f>
        <v>442961.19999999995</v>
      </c>
      <c r="AI38" s="101">
        <f>AI29+AI37</f>
        <v>431961.40399999992</v>
      </c>
      <c r="AJ38" s="101">
        <f t="shared" si="69"/>
        <v>97.516758578403696</v>
      </c>
      <c r="AK38" s="103">
        <f t="shared" si="23"/>
        <v>100</v>
      </c>
      <c r="AL38" s="101">
        <f t="shared" si="48"/>
        <v>85313.391939999943</v>
      </c>
      <c r="AM38" s="101">
        <f t="shared" si="49"/>
        <v>-38951.407440000155</v>
      </c>
      <c r="AN38" s="105">
        <f t="shared" si="70"/>
        <v>1.2461095663956481</v>
      </c>
      <c r="AO38" s="106">
        <f t="shared" si="71"/>
        <v>0.91728530952281595</v>
      </c>
    </row>
    <row r="39" spans="1:41" ht="13.5" customHeight="1" thickBot="1" x14ac:dyDescent="0.25">
      <c r="A39" s="50"/>
      <c r="B39" s="51"/>
      <c r="C39" s="51"/>
      <c r="D39" s="51"/>
      <c r="E39" s="52">
        <f t="shared" si="29"/>
        <v>0</v>
      </c>
      <c r="F39" s="51"/>
      <c r="G39" s="51"/>
      <c r="H39" s="51"/>
      <c r="I39" s="52"/>
      <c r="J39" s="51"/>
      <c r="K39" s="51"/>
      <c r="L39" s="51" t="e">
        <f t="shared" si="54"/>
        <v>#DIV/0!</v>
      </c>
      <c r="M39" s="53">
        <f t="shared" si="33"/>
        <v>0</v>
      </c>
      <c r="N39" s="54">
        <f t="shared" si="34"/>
        <v>0</v>
      </c>
      <c r="O39" s="54">
        <f t="shared" si="35"/>
        <v>0</v>
      </c>
      <c r="P39" s="55"/>
      <c r="Q39" s="55" t="e">
        <f t="shared" si="64"/>
        <v>#DIV/0!</v>
      </c>
      <c r="R39" s="51"/>
      <c r="S39" s="51"/>
      <c r="T39" s="51" t="e">
        <f t="shared" si="65"/>
        <v>#DIV/0!</v>
      </c>
      <c r="U39" s="53">
        <f t="shared" si="39"/>
        <v>0</v>
      </c>
      <c r="V39" s="51">
        <f t="shared" si="40"/>
        <v>0</v>
      </c>
      <c r="W39" s="51">
        <f t="shared" si="41"/>
        <v>0</v>
      </c>
      <c r="X39" s="55" t="e">
        <f t="shared" si="66"/>
        <v>#DIV/0!</v>
      </c>
      <c r="Y39" s="56" t="e">
        <f t="shared" si="43"/>
        <v>#DIV/0!</v>
      </c>
      <c r="Z39" s="90"/>
      <c r="AA39" s="51"/>
      <c r="AB39" s="51" t="e">
        <f t="shared" si="67"/>
        <v>#DIV/0!</v>
      </c>
      <c r="AC39" s="53">
        <f t="shared" si="17"/>
        <v>0</v>
      </c>
      <c r="AD39" s="51">
        <f t="shared" si="44"/>
        <v>0</v>
      </c>
      <c r="AE39" s="51">
        <f t="shared" si="45"/>
        <v>0</v>
      </c>
      <c r="AF39" s="55" t="e">
        <f t="shared" si="46"/>
        <v>#DIV/0!</v>
      </c>
      <c r="AG39" s="56" t="e">
        <f t="shared" si="68"/>
        <v>#DIV/0!</v>
      </c>
      <c r="AH39" s="80"/>
      <c r="AI39" s="51"/>
      <c r="AJ39" s="51" t="e">
        <f t="shared" si="69"/>
        <v>#DIV/0!</v>
      </c>
      <c r="AK39" s="53">
        <f t="shared" si="23"/>
        <v>0</v>
      </c>
      <c r="AL39" s="51">
        <f t="shared" si="48"/>
        <v>0</v>
      </c>
      <c r="AM39" s="51">
        <f t="shared" si="49"/>
        <v>0</v>
      </c>
      <c r="AN39" s="55" t="e">
        <f t="shared" si="70"/>
        <v>#DIV/0!</v>
      </c>
      <c r="AO39" s="56" t="e">
        <f t="shared" si="71"/>
        <v>#DIV/0!</v>
      </c>
    </row>
  </sheetData>
  <sheetProtection selectLockedCells="1" selectUnlockedCells="1"/>
  <mergeCells count="97">
    <mergeCell ref="AN38:AN39"/>
    <mergeCell ref="AO38:AO39"/>
    <mergeCell ref="AH38:AH39"/>
    <mergeCell ref="AI38:AI39"/>
    <mergeCell ref="AJ38:AJ39"/>
    <mergeCell ref="AK38:AK39"/>
    <mergeCell ref="AL38:AL39"/>
    <mergeCell ref="AM38:AM39"/>
    <mergeCell ref="AB38:AB39"/>
    <mergeCell ref="AC38:AC39"/>
    <mergeCell ref="AD38:AD39"/>
    <mergeCell ref="AE38:AE39"/>
    <mergeCell ref="AF38:AF39"/>
    <mergeCell ref="AG38:AG39"/>
    <mergeCell ref="V38:V39"/>
    <mergeCell ref="W38:W39"/>
    <mergeCell ref="X38:X39"/>
    <mergeCell ref="Y38:Y39"/>
    <mergeCell ref="Z38:Z39"/>
    <mergeCell ref="AA38:AA39"/>
    <mergeCell ref="P38:P39"/>
    <mergeCell ref="Q38:Q39"/>
    <mergeCell ref="R38:R39"/>
    <mergeCell ref="S38:S39"/>
    <mergeCell ref="T38:T39"/>
    <mergeCell ref="U38:U39"/>
    <mergeCell ref="J38:J39"/>
    <mergeCell ref="K38:K39"/>
    <mergeCell ref="L38:L39"/>
    <mergeCell ref="M38:M39"/>
    <mergeCell ref="N38:N39"/>
    <mergeCell ref="O38:O39"/>
    <mergeCell ref="AK27:AK28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A27:A28"/>
    <mergeCell ref="F27:F28"/>
    <mergeCell ref="G27:G28"/>
    <mergeCell ref="M27:M28"/>
    <mergeCell ref="U27:U28"/>
    <mergeCell ref="AC27:AC28"/>
    <mergeCell ref="AH9:AH10"/>
    <mergeCell ref="AI9:AI10"/>
    <mergeCell ref="AJ9:AJ10"/>
    <mergeCell ref="AK9:AK10"/>
    <mergeCell ref="AL9:AM9"/>
    <mergeCell ref="AN9:AO9"/>
    <mergeCell ref="Z9:Z10"/>
    <mergeCell ref="AA9:AA10"/>
    <mergeCell ref="AB9:AB10"/>
    <mergeCell ref="AC9:AC10"/>
    <mergeCell ref="AD9:AE10"/>
    <mergeCell ref="AF9:AG10"/>
    <mergeCell ref="R9:R10"/>
    <mergeCell ref="S9:S10"/>
    <mergeCell ref="T9:T10"/>
    <mergeCell ref="U9:U10"/>
    <mergeCell ref="V9:W9"/>
    <mergeCell ref="X9:Y9"/>
    <mergeCell ref="J9:J10"/>
    <mergeCell ref="K9:K10"/>
    <mergeCell ref="L9:L10"/>
    <mergeCell ref="M9:M10"/>
    <mergeCell ref="N9:O9"/>
    <mergeCell ref="P9:Q9"/>
    <mergeCell ref="D9:D10"/>
    <mergeCell ref="E9:E10"/>
    <mergeCell ref="F9:F10"/>
    <mergeCell ref="G9:G10"/>
    <mergeCell ref="H9:H10"/>
    <mergeCell ref="I9:I10"/>
    <mergeCell ref="A5:AO5"/>
    <mergeCell ref="A8:A10"/>
    <mergeCell ref="B8:E8"/>
    <mergeCell ref="F8:I8"/>
    <mergeCell ref="J8:Q8"/>
    <mergeCell ref="R8:Y8"/>
    <mergeCell ref="Z8:AG8"/>
    <mergeCell ref="AH8:AO8"/>
    <mergeCell ref="B9:B10"/>
    <mergeCell ref="C9:C10"/>
    <mergeCell ref="H1:Q1"/>
    <mergeCell ref="J2:Q2"/>
    <mergeCell ref="R2:Y2"/>
    <mergeCell ref="Z2:AG2"/>
    <mergeCell ref="AH2:AO2"/>
    <mergeCell ref="J3:Q3"/>
    <mergeCell ref="R3:Y3"/>
    <mergeCell ref="Z3:AG3"/>
    <mergeCell ref="AH3:AO3"/>
  </mergeCells>
  <pageMargins left="0.39374999999999999" right="0.78749999999999998" top="0.78749999999999998" bottom="0.78749999999999998" header="0.51180555555555551" footer="0.51180555555555551"/>
  <pageSetup paperSize="9" scale="74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2017-2019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2020-01-22T09:26:00Z</cp:lastPrinted>
  <dcterms:created xsi:type="dcterms:W3CDTF">2020-01-22T09:17:39Z</dcterms:created>
  <dcterms:modified xsi:type="dcterms:W3CDTF">2020-01-22T09:28:32Z</dcterms:modified>
</cp:coreProperties>
</file>