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0"/>
  </bookViews>
  <sheets>
    <sheet name="Прогноз 2022-2024(НДФЛ выч. (2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<sst xmlns="http://schemas.openxmlformats.org/spreadsheetml/2006/main" count="55" uniqueCount="42">
  <si>
    <t>Прогноз налоговых и неналоговых доходов бюджета Лахденпохского муниципального района на 2022-2024 годы</t>
  </si>
  <si>
    <t>тыс. рублей</t>
  </si>
  <si>
    <t>Показатели</t>
  </si>
  <si>
    <t>2019 год</t>
  </si>
  <si>
    <t>2020год</t>
  </si>
  <si>
    <t xml:space="preserve">2021 год </t>
  </si>
  <si>
    <t xml:space="preserve">2022 год </t>
  </si>
  <si>
    <t xml:space="preserve">2023 год </t>
  </si>
  <si>
    <t>Темп роста прогноза 2023 года к прогнозу 2022 года</t>
  </si>
  <si>
    <t>2024 год</t>
  </si>
  <si>
    <t>Темп роста прогноза 2024 года к прогнозу 2023 года</t>
  </si>
  <si>
    <t xml:space="preserve"> к  факту 2019 года</t>
  </si>
  <si>
    <t xml:space="preserve"> к  факту 2020года</t>
  </si>
  <si>
    <t>к плану 2021 года</t>
  </si>
  <si>
    <t>к оценке 2021 года</t>
  </si>
  <si>
    <t>факт</t>
  </si>
  <si>
    <t>план</t>
  </si>
  <si>
    <t>оценка</t>
  </si>
  <si>
    <t>прогноз</t>
  </si>
  <si>
    <t>тыс.руб.</t>
  </si>
  <si>
    <t>%</t>
  </si>
  <si>
    <t xml:space="preserve">НАЛОГОВЫЕ И НЕНАЛОГОВЫЕ ДОХОДЫ  - ВСЕГО </t>
  </si>
  <si>
    <t>Налог на доходы физических лиц</t>
  </si>
  <si>
    <t>Акцизы</t>
  </si>
  <si>
    <t>Единый налог на вмененный доход</t>
  </si>
  <si>
    <t>Налог, взимаемый в связи с применением УСН</t>
  </si>
  <si>
    <t>Единый сельскохозяйственный налог</t>
  </si>
  <si>
    <t>Налог взимаемый в виде стоимости патента</t>
  </si>
  <si>
    <t>Государственная пошлина</t>
  </si>
  <si>
    <t>НАЛОГОВЫЕ ДОХОДЫ</t>
  </si>
  <si>
    <t xml:space="preserve">Аренда земельных участков </t>
  </si>
  <si>
    <t>Аренда муниципального имущества</t>
  </si>
  <si>
    <t>Аренда прочее (соцнайм, от прибыли МУП "Аптека")</t>
  </si>
  <si>
    <t>Платежи при пользовании природными ресурсами</t>
  </si>
  <si>
    <t>Доходы от оказания платных услуг</t>
  </si>
  <si>
    <t>Доходы от компенсации затрат государства</t>
  </si>
  <si>
    <t>Продажа имущества</t>
  </si>
  <si>
    <t>Продажа земли</t>
  </si>
  <si>
    <t xml:space="preserve">Штрафы, санкции, возмещение ущерба </t>
  </si>
  <si>
    <t>Прочие неналоговые доходы</t>
  </si>
  <si>
    <t>НЕНАЛОГОВЫЕ ДОХОДЫ</t>
  </si>
  <si>
    <t>Темп роста прогноза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</si>
</sst>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8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8" fillId="2" borderId="2" xfId="0" applyNumberFormat="1" applyFont="1" applyFill="1" applyBorder="1" applyAlignment="1">
      <alignment vertical="top"/>
    </xf>
    <xf numFmtId="9" fontId="8" fillId="0" borderId="2" xfId="0" applyNumberFormat="1" applyFont="1" applyBorder="1" applyAlignment="1">
      <alignment vertical="top"/>
    </xf>
    <xf numFmtId="3" fontId="8" fillId="3" borderId="2" xfId="0" applyNumberFormat="1" applyFont="1" applyFill="1" applyBorder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9" fontId="8" fillId="0" borderId="2" xfId="0" applyNumberFormat="1" applyFont="1" applyFill="1" applyBorder="1" applyAlignment="1">
      <alignment vertical="top"/>
    </xf>
    <xf numFmtId="3" fontId="8" fillId="4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3" fontId="4" fillId="3" borderId="2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9" fontId="4" fillId="0" borderId="2" xfId="0" applyNumberFormat="1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Налоговые доходы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выч.1В.'!$E$10:$E$15</c:f>
              <c:numCache>
                <c:formatCode>General</c:formatCode>
                <c:ptCount val="6"/>
                <c:pt idx="0">
                  <c:v>87464</c:v>
                </c:pt>
                <c:pt idx="1">
                  <c:v>213</c:v>
                </c:pt>
                <c:pt idx="2">
                  <c:v>2200</c:v>
                </c:pt>
                <c:pt idx="3">
                  <c:v>14</c:v>
                </c:pt>
                <c:pt idx="4">
                  <c:v>1250</c:v>
                </c:pt>
                <c:pt idx="5">
                  <c:v>2194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выч.1В.'!$F$10:$F$15</c:f>
              <c:numCache>
                <c:formatCode>General</c:formatCode>
                <c:ptCount val="6"/>
                <c:pt idx="0">
                  <c:v>95467</c:v>
                </c:pt>
                <c:pt idx="1">
                  <c:v>230.3</c:v>
                </c:pt>
                <c:pt idx="2">
                  <c:v>0</c:v>
                </c:pt>
                <c:pt idx="3">
                  <c:v>12</c:v>
                </c:pt>
                <c:pt idx="4">
                  <c:v>1587</c:v>
                </c:pt>
                <c:pt idx="5">
                  <c:v>2731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(2'!$O$10:$O$16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(2'!$R$10:$R$16</c:f>
              <c:numCache/>
            </c:numRef>
          </c:val>
        </c:ser>
        <c:axId val="45109521"/>
        <c:axId val="3332506"/>
      </c:bar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10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32506"/>
        <c:crosses val="autoZero"/>
        <c:auto val="1"/>
        <c:lblOffset val="100"/>
        <c:noMultiLvlLbl val="1"/>
      </c:catAx>
      <c:valAx>
        <c:axId val="3332506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09521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Неналоговые доходы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выч.1В.'!$E$17:$E$26</c:f>
              <c:numCache>
                <c:formatCode>General</c:formatCode>
                <c:ptCount val="10"/>
                <c:pt idx="0">
                  <c:v>11650</c:v>
                </c:pt>
                <c:pt idx="1">
                  <c:v>2885.7</c:v>
                </c:pt>
                <c:pt idx="2">
                  <c:v>2038</c:v>
                </c:pt>
                <c:pt idx="3">
                  <c:v>720.5</c:v>
                </c:pt>
                <c:pt idx="4">
                  <c:v>13246</c:v>
                </c:pt>
                <c:pt idx="5">
                  <c:v>170</c:v>
                </c:pt>
                <c:pt idx="6">
                  <c:v>2855.8</c:v>
                </c:pt>
                <c:pt idx="7">
                  <c:v>12900</c:v>
                </c:pt>
                <c:pt idx="8">
                  <c:v>2000</c:v>
                </c:pt>
                <c:pt idx="9">
                  <c:v>-581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выч.1В.'!$F$17:$F$26</c:f>
              <c:numCache>
                <c:formatCode>General</c:formatCode>
                <c:ptCount val="10"/>
                <c:pt idx="0">
                  <c:v>11678</c:v>
                </c:pt>
                <c:pt idx="1">
                  <c:v>2357.9</c:v>
                </c:pt>
                <c:pt idx="2">
                  <c:v>2114.2</c:v>
                </c:pt>
                <c:pt idx="3">
                  <c:v>441.1</c:v>
                </c:pt>
                <c:pt idx="4">
                  <c:v>13601.95</c:v>
                </c:pt>
                <c:pt idx="5">
                  <c:v>110</c:v>
                </c:pt>
                <c:pt idx="6">
                  <c:v>1000</c:v>
                </c:pt>
                <c:pt idx="7">
                  <c:v>6039</c:v>
                </c:pt>
                <c:pt idx="8">
                  <c:v>1102.3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(2'!$O$18:$O$27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(2'!$R$18:$R$27</c:f>
              <c:numCache/>
            </c:numRef>
          </c:val>
        </c:ser>
        <c:axId val="29992555"/>
        <c:axId val="1497540"/>
      </c:bar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8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97540"/>
        <c:crosses val="autoZero"/>
        <c:auto val="1"/>
        <c:lblOffset val="100"/>
        <c:noMultiLvlLbl val="1"/>
      </c:catAx>
      <c:valAx>
        <c:axId val="149754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92555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29</xdr:row>
      <xdr:rowOff>57150</xdr:rowOff>
    </xdr:from>
    <xdr:ext cx="5372100" cy="3124200"/>
    <xdr:graphicFrame macro="">
      <xdr:nvGraphicFramePr>
        <xdr:cNvPr id="2" name="Диаграмма 1"/>
        <xdr:cNvGraphicFramePr/>
      </xdr:nvGraphicFramePr>
      <xdr:xfrm>
        <a:off x="4467225" y="7200900"/>
        <a:ext cx="53721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</xdr:col>
      <xdr:colOff>533400</xdr:colOff>
      <xdr:row>29</xdr:row>
      <xdr:rowOff>28575</xdr:rowOff>
    </xdr:from>
    <xdr:ext cx="4333875" cy="3076575"/>
    <xdr:graphicFrame macro="">
      <xdr:nvGraphicFramePr>
        <xdr:cNvPr id="3" name="Диаграмма 2"/>
        <xdr:cNvGraphicFramePr/>
      </xdr:nvGraphicFramePr>
      <xdr:xfrm>
        <a:off x="10058400" y="7172325"/>
        <a:ext cx="433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___&#1054;&#1073;&#1097;&#1080;&#1077;\&#1041;&#1070;&#1044;&#1046;&#1045;&#1058;%202022\&#1051;&#1052;&#1056;\&#1044;&#1086;&#1093;&#1086;&#1076;&#1099;\&#1055;&#1088;&#1086;&#1075;&#1085;&#1086;&#1079;%202023%202024%20&#1076;&#1083;&#1103;%20&#1055;&#1047;%20&#1090;&#1072;&#1073;&#1083;&#1080;&#109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гноз 2022-2024(НДФЛ выч. (2"/>
      <sheetName val="Прогноз 2022-2024(НДФЛ выч.1В."/>
      <sheetName val="Прогноз 2022-2023для ПЗ"/>
      <sheetName val="Лист3"/>
      <sheetName val="2017-2019"/>
      <sheetName val="2017-2019 (без доп.норматива)"/>
      <sheetName val="аренда зем.участков"/>
      <sheetName val="Прогноз 2018-2020"/>
      <sheetName val="Прогноз 2019-2021"/>
      <sheetName val="Прогноз 2019-2021_2"/>
      <sheetName val="Прогноз 2019-2021_без продажи"/>
      <sheetName val="Прогноз 2020-2022"/>
      <sheetName val="ПредварительнПрогноз 2021-2023 "/>
      <sheetName val="ПредварительнПрогноз 2021 10.11"/>
      <sheetName val="Прогноз 2021-2023 (11.11)"/>
      <sheetName val="Лист6"/>
    </sheetNames>
    <sheetDataSet>
      <sheetData sheetId="0"/>
      <sheetData sheetId="1">
        <row r="4">
          <cell r="O4" t="str">
            <v>2023 год </v>
          </cell>
        </row>
      </sheetData>
      <sheetData sheetId="2">
        <row r="4">
          <cell r="D4" t="str">
            <v>2021 год </v>
          </cell>
          <cell r="F4" t="str">
            <v>2022 год </v>
          </cell>
        </row>
        <row r="10">
          <cell r="A10" t="str">
            <v>Налог на доходы физических лиц</v>
          </cell>
          <cell r="E10">
            <v>87464</v>
          </cell>
          <cell r="F10">
            <v>95467</v>
          </cell>
        </row>
        <row r="11">
          <cell r="A11" t="str">
            <v>Акцизы</v>
          </cell>
          <cell r="E11">
            <v>213</v>
          </cell>
          <cell r="F11">
            <v>230.3</v>
          </cell>
        </row>
        <row r="12">
          <cell r="A12" t="str">
            <v>Единый налог на вмененный доход</v>
          </cell>
          <cell r="E12">
            <v>2200</v>
          </cell>
          <cell r="F12">
            <v>0</v>
          </cell>
        </row>
        <row r="13">
          <cell r="A13" t="str">
            <v>Единый сельскохозяйственный налог</v>
          </cell>
          <cell r="E13">
            <v>14</v>
          </cell>
          <cell r="F13">
            <v>12</v>
          </cell>
        </row>
        <row r="14">
          <cell r="A14" t="str">
            <v>Налог взимаемый в виде стоимости патента</v>
          </cell>
          <cell r="E14">
            <v>1250</v>
          </cell>
          <cell r="F14">
            <v>1587</v>
          </cell>
        </row>
        <row r="15">
          <cell r="A15" t="str">
            <v>Государственная пошлина</v>
          </cell>
          <cell r="E15">
            <v>2194</v>
          </cell>
          <cell r="F15">
            <v>2731</v>
          </cell>
        </row>
        <row r="17">
          <cell r="A17" t="str">
            <v>Аренда земельных участков </v>
          </cell>
          <cell r="E17">
            <v>11650</v>
          </cell>
          <cell r="F17">
            <v>11678</v>
          </cell>
        </row>
        <row r="18">
          <cell r="A18" t="str">
            <v>Аренда муниципального имущества</v>
          </cell>
          <cell r="E18">
            <v>2885.7</v>
          </cell>
          <cell r="F18">
            <v>2357.9</v>
          </cell>
        </row>
        <row r="19">
          <cell r="A19" t="str">
            <v>Аренда прочее (соцнайм, от прибыли МУП "Аптека")</v>
          </cell>
          <cell r="E19">
            <v>2038</v>
          </cell>
          <cell r="F19">
            <v>2114.2</v>
          </cell>
        </row>
        <row r="20">
          <cell r="A20" t="str">
            <v>Платежи при пользовании природными ресурсами</v>
          </cell>
          <cell r="E20">
            <v>720.5</v>
          </cell>
          <cell r="F20">
            <v>441.1</v>
          </cell>
        </row>
        <row r="21">
          <cell r="A21" t="str">
            <v>Доходы от оказания платных услуг</v>
          </cell>
          <cell r="E21">
            <v>13246</v>
          </cell>
          <cell r="F21">
            <v>13601.95</v>
          </cell>
        </row>
        <row r="22">
          <cell r="A22" t="str">
            <v>Доходы от компенсации затрат государства</v>
          </cell>
          <cell r="E22">
            <v>170</v>
          </cell>
          <cell r="F22">
            <v>110</v>
          </cell>
        </row>
        <row r="23">
          <cell r="A23" t="str">
            <v>Продажа имущества</v>
          </cell>
          <cell r="E23">
            <v>2855.8</v>
          </cell>
          <cell r="F23">
            <v>1000</v>
          </cell>
        </row>
        <row r="24">
          <cell r="A24" t="str">
            <v>Продажа земли</v>
          </cell>
          <cell r="E24">
            <v>12900</v>
          </cell>
          <cell r="F24">
            <v>6039</v>
          </cell>
        </row>
        <row r="25">
          <cell r="A25" t="str">
            <v>Штрафы, санкции, возмещение ущерба </v>
          </cell>
          <cell r="E25">
            <v>2000</v>
          </cell>
          <cell r="F25">
            <v>1102.3</v>
          </cell>
        </row>
        <row r="26">
          <cell r="A26" t="str">
            <v>Прочие неналоговые доходы</v>
          </cell>
          <cell r="E26">
            <v>-581</v>
          </cell>
          <cell r="F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8"/>
  <sheetViews>
    <sheetView tabSelected="1" zoomScale="82" zoomScaleNormal="82" workbookViewId="0" topLeftCell="A1">
      <selection activeCell="A2" sqref="A2:T2"/>
    </sheetView>
  </sheetViews>
  <sheetFormatPr defaultColWidth="9.00390625" defaultRowHeight="14.25"/>
  <cols>
    <col min="1" max="1" width="34.375" style="0" customWidth="1"/>
    <col min="2" max="2" width="8.25390625" style="0" customWidth="1"/>
    <col min="3" max="3" width="9.00390625" style="0" customWidth="1"/>
    <col min="4" max="4" width="9.75390625" style="0" customWidth="1"/>
    <col min="5" max="5" width="9.25390625" style="0" customWidth="1"/>
    <col min="6" max="6" width="10.25390625" style="0" customWidth="1"/>
    <col min="7" max="7" width="7.375" style="0" customWidth="1"/>
    <col min="8" max="8" width="8.00390625" style="0" customWidth="1"/>
    <col min="9" max="9" width="7.00390625" style="0" customWidth="1"/>
    <col min="10" max="10" width="7.25390625" style="0" customWidth="1"/>
    <col min="11" max="11" width="7.125" style="0" customWidth="1"/>
    <col min="12" max="12" width="7.375" style="0" customWidth="1"/>
    <col min="13" max="13" width="7.25390625" style="0" customWidth="1"/>
    <col min="14" max="14" width="7.50390625" style="0" customWidth="1"/>
    <col min="15" max="15" width="10.875" style="0" customWidth="1"/>
    <col min="16" max="16" width="7.00390625" style="0" customWidth="1"/>
    <col min="17" max="17" width="7.50390625" style="0" bestFit="1" customWidth="1"/>
    <col min="18" max="18" width="10.00390625" style="0" customWidth="1"/>
    <col min="19" max="19" width="6.875" style="0" customWidth="1"/>
    <col min="20" max="20" width="7.375" style="0" customWidth="1"/>
    <col min="21" max="1025" width="8.625" style="0" customWidth="1"/>
  </cols>
  <sheetData>
    <row r="1" ht="18.75">
      <c r="T1" s="1"/>
    </row>
    <row r="2" spans="1:20" ht="4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1</v>
      </c>
    </row>
    <row r="4" spans="1:20" ht="22.5" customHeight="1">
      <c r="A4" s="41" t="s">
        <v>2</v>
      </c>
      <c r="B4" s="41" t="s">
        <v>3</v>
      </c>
      <c r="C4" s="41" t="s">
        <v>4</v>
      </c>
      <c r="D4" s="41" t="s">
        <v>5</v>
      </c>
      <c r="E4" s="41"/>
      <c r="F4" s="42" t="s">
        <v>6</v>
      </c>
      <c r="G4" s="41" t="s">
        <v>41</v>
      </c>
      <c r="H4" s="41"/>
      <c r="I4" s="41"/>
      <c r="J4" s="41"/>
      <c r="K4" s="41"/>
      <c r="L4" s="41"/>
      <c r="M4" s="41"/>
      <c r="N4" s="41"/>
      <c r="O4" s="43" t="s">
        <v>7</v>
      </c>
      <c r="P4" s="44" t="s">
        <v>8</v>
      </c>
      <c r="Q4" s="44"/>
      <c r="R4" s="45" t="s">
        <v>9</v>
      </c>
      <c r="S4" s="39" t="s">
        <v>10</v>
      </c>
      <c r="T4" s="39"/>
    </row>
    <row r="5" spans="1:20" ht="14.25" customHeight="1">
      <c r="A5" s="41"/>
      <c r="B5" s="41"/>
      <c r="C5" s="41"/>
      <c r="D5" s="41"/>
      <c r="E5" s="41"/>
      <c r="F5" s="42"/>
      <c r="G5" s="39" t="s">
        <v>11</v>
      </c>
      <c r="H5" s="39"/>
      <c r="I5" s="39" t="s">
        <v>12</v>
      </c>
      <c r="J5" s="39"/>
      <c r="K5" s="39" t="s">
        <v>13</v>
      </c>
      <c r="L5" s="39"/>
      <c r="M5" s="39" t="s">
        <v>14</v>
      </c>
      <c r="N5" s="39"/>
      <c r="O5" s="43"/>
      <c r="P5" s="44"/>
      <c r="Q5" s="44"/>
      <c r="R5" s="45"/>
      <c r="S5" s="39"/>
      <c r="T5" s="39"/>
    </row>
    <row r="6" spans="1:20" ht="15.75" customHeight="1">
      <c r="A6" s="41"/>
      <c r="B6" s="41"/>
      <c r="C6" s="41"/>
      <c r="D6" s="41"/>
      <c r="E6" s="41"/>
      <c r="F6" s="42"/>
      <c r="G6" s="39"/>
      <c r="H6" s="39"/>
      <c r="I6" s="39"/>
      <c r="J6" s="39"/>
      <c r="K6" s="39"/>
      <c r="L6" s="39"/>
      <c r="M6" s="39"/>
      <c r="N6" s="39"/>
      <c r="O6" s="43"/>
      <c r="P6" s="44"/>
      <c r="Q6" s="44"/>
      <c r="R6" s="45"/>
      <c r="S6" s="39"/>
      <c r="T6" s="39"/>
    </row>
    <row r="7" spans="1:20" ht="24.75" customHeight="1">
      <c r="A7" s="41"/>
      <c r="B7" s="4" t="s">
        <v>15</v>
      </c>
      <c r="C7" s="4" t="s">
        <v>15</v>
      </c>
      <c r="D7" s="4" t="s">
        <v>16</v>
      </c>
      <c r="E7" s="4" t="s">
        <v>17</v>
      </c>
      <c r="F7" s="5" t="s">
        <v>18</v>
      </c>
      <c r="G7" s="4" t="s">
        <v>19</v>
      </c>
      <c r="H7" s="4" t="s">
        <v>20</v>
      </c>
      <c r="I7" s="4" t="s">
        <v>19</v>
      </c>
      <c r="J7" s="4" t="s">
        <v>20</v>
      </c>
      <c r="K7" s="4" t="s">
        <v>19</v>
      </c>
      <c r="L7" s="4" t="s">
        <v>20</v>
      </c>
      <c r="M7" s="4" t="s">
        <v>19</v>
      </c>
      <c r="N7" s="4" t="s">
        <v>20</v>
      </c>
      <c r="O7" s="6" t="s">
        <v>18</v>
      </c>
      <c r="P7" s="7" t="s">
        <v>19</v>
      </c>
      <c r="Q7" s="7" t="s">
        <v>20</v>
      </c>
      <c r="R7" s="8" t="s">
        <v>18</v>
      </c>
      <c r="S7" s="4" t="s">
        <v>19</v>
      </c>
      <c r="T7" s="4" t="s">
        <v>20</v>
      </c>
    </row>
    <row r="8" spans="1:20" ht="14.2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2">
        <v>15</v>
      </c>
      <c r="P8" s="13">
        <v>16</v>
      </c>
      <c r="Q8" s="13">
        <v>17</v>
      </c>
      <c r="R8" s="14">
        <v>18</v>
      </c>
      <c r="S8" s="11">
        <v>19</v>
      </c>
      <c r="T8" s="11">
        <v>20</v>
      </c>
    </row>
    <row r="9" spans="1:20" ht="40.5" customHeight="1">
      <c r="A9" s="15" t="s">
        <v>21</v>
      </c>
      <c r="B9" s="16">
        <f aca="true" t="shared" si="0" ref="B9:G9">B17+B28</f>
        <v>126217.561</v>
      </c>
      <c r="C9" s="16">
        <f t="shared" si="0"/>
        <v>122712</v>
      </c>
      <c r="D9" s="16">
        <f t="shared" si="0"/>
        <v>137799.5</v>
      </c>
      <c r="E9" s="16">
        <f t="shared" si="0"/>
        <v>141220</v>
      </c>
      <c r="F9" s="17">
        <f t="shared" si="0"/>
        <v>140252.05</v>
      </c>
      <c r="G9" s="16">
        <f t="shared" si="0"/>
        <v>12254.188999999998</v>
      </c>
      <c r="H9" s="18">
        <f aca="true" t="shared" si="1" ref="H9:H28">F9/B9</f>
        <v>1.111192839481346</v>
      </c>
      <c r="I9" s="16">
        <f>I17+I28</f>
        <v>15759.75</v>
      </c>
      <c r="J9" s="18">
        <f aca="true" t="shared" si="2" ref="J9:J28">F9/C9</f>
        <v>1.1429367136058413</v>
      </c>
      <c r="K9" s="16">
        <f>K17+K28</f>
        <v>672.25</v>
      </c>
      <c r="L9" s="18">
        <f aca="true" t="shared" si="3" ref="L9:L28">F9/D9</f>
        <v>1.017797960079681</v>
      </c>
      <c r="M9" s="16">
        <f>M17+M28</f>
        <v>-2748.249999999999</v>
      </c>
      <c r="N9" s="18">
        <f aca="true" t="shared" si="4" ref="N9:N28">F9/E9</f>
        <v>0.9931458008780625</v>
      </c>
      <c r="O9" s="19">
        <f>O17+O28</f>
        <v>147309.16</v>
      </c>
      <c r="P9" s="20">
        <f aca="true" t="shared" si="5" ref="P9:P28">O9-F9</f>
        <v>7057.110000000015</v>
      </c>
      <c r="Q9" s="21">
        <f aca="true" t="shared" si="6" ref="Q9:Q28">O9/F9</f>
        <v>1.0503173393900482</v>
      </c>
      <c r="R9" s="22">
        <f>R17+R28</f>
        <v>154917.66</v>
      </c>
      <c r="S9" s="16">
        <f aca="true" t="shared" si="7" ref="S9:S28">R9-O9</f>
        <v>7608.5</v>
      </c>
      <c r="T9" s="18">
        <f aca="true" t="shared" si="8" ref="T9:T28">R9/O9</f>
        <v>1.0516498770341234</v>
      </c>
    </row>
    <row r="10" spans="1:20" ht="20.1" customHeight="1">
      <c r="A10" s="23" t="s">
        <v>22</v>
      </c>
      <c r="B10" s="24">
        <v>71024</v>
      </c>
      <c r="C10" s="24">
        <v>78262</v>
      </c>
      <c r="D10" s="24">
        <v>84158</v>
      </c>
      <c r="E10" s="24">
        <v>87464</v>
      </c>
      <c r="F10" s="25">
        <v>95467</v>
      </c>
      <c r="G10" s="24">
        <f aca="true" t="shared" si="9" ref="G10:G16">F10-B10</f>
        <v>24443</v>
      </c>
      <c r="H10" s="26">
        <f t="shared" si="1"/>
        <v>1.3441512728091913</v>
      </c>
      <c r="I10" s="24">
        <f aca="true" t="shared" si="10" ref="I10:I16">F10-C10</f>
        <v>17205</v>
      </c>
      <c r="J10" s="26">
        <f t="shared" si="2"/>
        <v>1.2198384912217934</v>
      </c>
      <c r="K10" s="24">
        <f aca="true" t="shared" si="11" ref="K10:K16">F10-D10</f>
        <v>11309</v>
      </c>
      <c r="L10" s="26">
        <f t="shared" si="3"/>
        <v>1.134378193398132</v>
      </c>
      <c r="M10" s="24">
        <f aca="true" t="shared" si="12" ref="M10:M16">F10-E10</f>
        <v>8003</v>
      </c>
      <c r="N10" s="26">
        <f t="shared" si="4"/>
        <v>1.0915005030641178</v>
      </c>
      <c r="O10" s="27">
        <v>103235</v>
      </c>
      <c r="P10" s="28">
        <f t="shared" si="5"/>
        <v>7768</v>
      </c>
      <c r="Q10" s="29">
        <f t="shared" si="6"/>
        <v>1.0813684309761489</v>
      </c>
      <c r="R10" s="30">
        <v>110501</v>
      </c>
      <c r="S10" s="24">
        <f t="shared" si="7"/>
        <v>7266</v>
      </c>
      <c r="T10" s="26">
        <f t="shared" si="8"/>
        <v>1.070383106504577</v>
      </c>
    </row>
    <row r="11" spans="1:20" ht="20.1" customHeight="1">
      <c r="A11" s="23" t="s">
        <v>23</v>
      </c>
      <c r="B11" s="24">
        <v>0</v>
      </c>
      <c r="C11" s="24">
        <v>197</v>
      </c>
      <c r="D11" s="24">
        <v>213</v>
      </c>
      <c r="E11" s="24">
        <v>213</v>
      </c>
      <c r="F11" s="25">
        <v>230.3</v>
      </c>
      <c r="G11" s="24">
        <f t="shared" si="9"/>
        <v>230.3</v>
      </c>
      <c r="H11" s="26" t="e">
        <f t="shared" si="1"/>
        <v>#DIV/0!</v>
      </c>
      <c r="I11" s="24">
        <f t="shared" si="10"/>
        <v>33.30000000000001</v>
      </c>
      <c r="J11" s="26">
        <f t="shared" si="2"/>
        <v>1.169035532994924</v>
      </c>
      <c r="K11" s="24">
        <f t="shared" si="11"/>
        <v>17.30000000000001</v>
      </c>
      <c r="L11" s="26">
        <f t="shared" si="3"/>
        <v>1.0812206572769953</v>
      </c>
      <c r="M11" s="24">
        <f t="shared" si="12"/>
        <v>17.30000000000001</v>
      </c>
      <c r="N11" s="26">
        <f t="shared" si="4"/>
        <v>1.0812206572769953</v>
      </c>
      <c r="O11" s="27">
        <v>224.91</v>
      </c>
      <c r="P11" s="28">
        <f t="shared" si="5"/>
        <v>-5.390000000000015</v>
      </c>
      <c r="Q11" s="29">
        <f t="shared" si="6"/>
        <v>0.976595744680851</v>
      </c>
      <c r="R11" s="30">
        <v>224.91</v>
      </c>
      <c r="S11" s="24">
        <f t="shared" si="7"/>
        <v>0</v>
      </c>
      <c r="T11" s="26">
        <f t="shared" si="8"/>
        <v>1</v>
      </c>
    </row>
    <row r="12" spans="1:20" ht="20.1" customHeight="1">
      <c r="A12" s="23" t="s">
        <v>24</v>
      </c>
      <c r="B12" s="24">
        <v>8064</v>
      </c>
      <c r="C12" s="24">
        <v>6789</v>
      </c>
      <c r="D12" s="24">
        <v>2200</v>
      </c>
      <c r="E12" s="24">
        <v>2200</v>
      </c>
      <c r="F12" s="25">
        <v>0</v>
      </c>
      <c r="G12" s="24">
        <f t="shared" si="9"/>
        <v>-8064</v>
      </c>
      <c r="H12" s="26">
        <f t="shared" si="1"/>
        <v>0</v>
      </c>
      <c r="I12" s="24">
        <f t="shared" si="10"/>
        <v>-6789</v>
      </c>
      <c r="J12" s="26">
        <f t="shared" si="2"/>
        <v>0</v>
      </c>
      <c r="K12" s="24">
        <f t="shared" si="11"/>
        <v>-2200</v>
      </c>
      <c r="L12" s="26">
        <f t="shared" si="3"/>
        <v>0</v>
      </c>
      <c r="M12" s="24">
        <f t="shared" si="12"/>
        <v>-2200</v>
      </c>
      <c r="N12" s="26">
        <f t="shared" si="4"/>
        <v>0</v>
      </c>
      <c r="O12" s="27">
        <v>0</v>
      </c>
      <c r="P12" s="28">
        <f t="shared" si="5"/>
        <v>0</v>
      </c>
      <c r="Q12" s="29" t="e">
        <f t="shared" si="6"/>
        <v>#DIV/0!</v>
      </c>
      <c r="R12" s="30">
        <v>0</v>
      </c>
      <c r="S12" s="24">
        <f t="shared" si="7"/>
        <v>0</v>
      </c>
      <c r="T12" s="26" t="e">
        <f t="shared" si="8"/>
        <v>#DIV/0!</v>
      </c>
    </row>
    <row r="13" spans="1:20" ht="20.1" customHeight="1">
      <c r="A13" s="23" t="s">
        <v>25</v>
      </c>
      <c r="B13" s="24">
        <v>0</v>
      </c>
      <c r="C13" s="24">
        <v>0</v>
      </c>
      <c r="D13" s="24">
        <v>0</v>
      </c>
      <c r="E13" s="24">
        <v>0</v>
      </c>
      <c r="F13" s="25">
        <v>1780.3</v>
      </c>
      <c r="G13" s="24"/>
      <c r="H13" s="26" t="e">
        <f t="shared" si="1"/>
        <v>#DIV/0!</v>
      </c>
      <c r="I13" s="24"/>
      <c r="J13" s="26" t="e">
        <f t="shared" si="2"/>
        <v>#DIV/0!</v>
      </c>
      <c r="K13" s="24"/>
      <c r="L13" s="26" t="e">
        <f t="shared" si="3"/>
        <v>#DIV/0!</v>
      </c>
      <c r="M13" s="24"/>
      <c r="N13" s="26" t="e">
        <f t="shared" si="4"/>
        <v>#DIV/0!</v>
      </c>
      <c r="O13" s="27">
        <v>1826</v>
      </c>
      <c r="P13" s="28">
        <f t="shared" si="5"/>
        <v>45.700000000000045</v>
      </c>
      <c r="Q13" s="29">
        <f t="shared" si="6"/>
        <v>1.0256698309273717</v>
      </c>
      <c r="R13" s="30">
        <v>1910.5</v>
      </c>
      <c r="S13" s="24">
        <f t="shared" si="7"/>
        <v>84.5</v>
      </c>
      <c r="T13" s="26">
        <f t="shared" si="8"/>
        <v>1.046276013143483</v>
      </c>
    </row>
    <row r="14" spans="1:20" ht="20.1" customHeight="1">
      <c r="A14" s="23" t="s">
        <v>26</v>
      </c>
      <c r="B14" s="24">
        <v>34.675</v>
      </c>
      <c r="C14" s="24">
        <v>14</v>
      </c>
      <c r="D14" s="24">
        <v>14</v>
      </c>
      <c r="E14" s="24">
        <v>14</v>
      </c>
      <c r="F14" s="25">
        <v>12</v>
      </c>
      <c r="G14" s="24">
        <f t="shared" si="9"/>
        <v>-22.674999999999997</v>
      </c>
      <c r="H14" s="26">
        <f t="shared" si="1"/>
        <v>0.34607065609228554</v>
      </c>
      <c r="I14" s="24">
        <f t="shared" si="10"/>
        <v>-2</v>
      </c>
      <c r="J14" s="26">
        <f t="shared" si="2"/>
        <v>0.8571428571428571</v>
      </c>
      <c r="K14" s="24">
        <f t="shared" si="11"/>
        <v>-2</v>
      </c>
      <c r="L14" s="26">
        <f t="shared" si="3"/>
        <v>0.8571428571428571</v>
      </c>
      <c r="M14" s="24">
        <f t="shared" si="12"/>
        <v>-2</v>
      </c>
      <c r="N14" s="26">
        <f t="shared" si="4"/>
        <v>0.8571428571428571</v>
      </c>
      <c r="O14" s="27">
        <v>12</v>
      </c>
      <c r="P14" s="28">
        <f t="shared" si="5"/>
        <v>0</v>
      </c>
      <c r="Q14" s="29">
        <f t="shared" si="6"/>
        <v>1</v>
      </c>
      <c r="R14" s="30">
        <v>12</v>
      </c>
      <c r="S14" s="24">
        <f t="shared" si="7"/>
        <v>0</v>
      </c>
      <c r="T14" s="26">
        <f t="shared" si="8"/>
        <v>1</v>
      </c>
    </row>
    <row r="15" spans="1:20" ht="20.1" customHeight="1">
      <c r="A15" s="23" t="s">
        <v>27</v>
      </c>
      <c r="B15" s="24">
        <v>479.524</v>
      </c>
      <c r="C15" s="24">
        <v>529</v>
      </c>
      <c r="D15" s="24">
        <v>1100</v>
      </c>
      <c r="E15" s="24">
        <v>1250</v>
      </c>
      <c r="F15" s="25">
        <v>1587</v>
      </c>
      <c r="G15" s="24">
        <f t="shared" si="9"/>
        <v>1107.476</v>
      </c>
      <c r="H15" s="26">
        <f t="shared" si="1"/>
        <v>3.309531952519582</v>
      </c>
      <c r="I15" s="24">
        <f t="shared" si="10"/>
        <v>1058</v>
      </c>
      <c r="J15" s="26">
        <f t="shared" si="2"/>
        <v>3</v>
      </c>
      <c r="K15" s="24">
        <f t="shared" si="11"/>
        <v>487</v>
      </c>
      <c r="L15" s="26">
        <f t="shared" si="3"/>
        <v>1.4427272727272726</v>
      </c>
      <c r="M15" s="24">
        <f t="shared" si="12"/>
        <v>337</v>
      </c>
      <c r="N15" s="26">
        <f t="shared" si="4"/>
        <v>1.2696</v>
      </c>
      <c r="O15" s="27">
        <v>1603</v>
      </c>
      <c r="P15" s="28">
        <f t="shared" si="5"/>
        <v>16</v>
      </c>
      <c r="Q15" s="29">
        <f t="shared" si="6"/>
        <v>1.010081915563957</v>
      </c>
      <c r="R15" s="30">
        <v>1619</v>
      </c>
      <c r="S15" s="24">
        <f t="shared" si="7"/>
        <v>16</v>
      </c>
      <c r="T15" s="26">
        <f t="shared" si="8"/>
        <v>1.0099812850904555</v>
      </c>
    </row>
    <row r="16" spans="1:20" ht="20.1" customHeight="1">
      <c r="A16" s="23" t="s">
        <v>28</v>
      </c>
      <c r="B16" s="24">
        <v>2054.673</v>
      </c>
      <c r="C16" s="24">
        <v>2862</v>
      </c>
      <c r="D16" s="24">
        <v>2194</v>
      </c>
      <c r="E16" s="24">
        <v>2194</v>
      </c>
      <c r="F16" s="25">
        <v>2731</v>
      </c>
      <c r="G16" s="24">
        <f t="shared" si="9"/>
        <v>676.3270000000002</v>
      </c>
      <c r="H16" s="26">
        <f t="shared" si="1"/>
        <v>1.3291652735009416</v>
      </c>
      <c r="I16" s="24">
        <f t="shared" si="10"/>
        <v>-131</v>
      </c>
      <c r="J16" s="26">
        <f t="shared" si="2"/>
        <v>0.9542278127183788</v>
      </c>
      <c r="K16" s="24">
        <f t="shared" si="11"/>
        <v>537</v>
      </c>
      <c r="L16" s="26">
        <f t="shared" si="3"/>
        <v>1.2447584320875114</v>
      </c>
      <c r="M16" s="24">
        <f t="shared" si="12"/>
        <v>537</v>
      </c>
      <c r="N16" s="26">
        <f t="shared" si="4"/>
        <v>1.2447584320875114</v>
      </c>
      <c r="O16" s="27">
        <v>2785</v>
      </c>
      <c r="P16" s="28">
        <f t="shared" si="5"/>
        <v>54</v>
      </c>
      <c r="Q16" s="29">
        <f t="shared" si="6"/>
        <v>1.019772976931527</v>
      </c>
      <c r="R16" s="30">
        <v>2841</v>
      </c>
      <c r="S16" s="24">
        <f t="shared" si="7"/>
        <v>56</v>
      </c>
      <c r="T16" s="26">
        <f t="shared" si="8"/>
        <v>1.0201077199281867</v>
      </c>
    </row>
    <row r="17" spans="1:20" ht="20.1" customHeight="1">
      <c r="A17" s="31" t="s">
        <v>29</v>
      </c>
      <c r="B17" s="32">
        <f aca="true" t="shared" si="13" ref="B17:G17">SUM(B10:B16)</f>
        <v>81656.872</v>
      </c>
      <c r="C17" s="32">
        <f t="shared" si="13"/>
        <v>88653</v>
      </c>
      <c r="D17" s="32">
        <f t="shared" si="13"/>
        <v>89879</v>
      </c>
      <c r="E17" s="32">
        <f t="shared" si="13"/>
        <v>93335</v>
      </c>
      <c r="F17" s="33">
        <f t="shared" si="13"/>
        <v>101807.6</v>
      </c>
      <c r="G17" s="32">
        <f t="shared" si="13"/>
        <v>18370.428</v>
      </c>
      <c r="H17" s="34">
        <f t="shared" si="1"/>
        <v>1.2467732048320441</v>
      </c>
      <c r="I17" s="32">
        <f>SUM(I10:I16)</f>
        <v>11374.3</v>
      </c>
      <c r="J17" s="34">
        <f t="shared" si="2"/>
        <v>1.1483830214431547</v>
      </c>
      <c r="K17" s="32">
        <f>SUM(K10:K16)</f>
        <v>10148.3</v>
      </c>
      <c r="L17" s="34">
        <f t="shared" si="3"/>
        <v>1.1327184325593298</v>
      </c>
      <c r="M17" s="32">
        <f>SUM(M10:M16)</f>
        <v>6692.3</v>
      </c>
      <c r="N17" s="34">
        <f t="shared" si="4"/>
        <v>1.0907762361386404</v>
      </c>
      <c r="O17" s="35">
        <f>SUM(O10:O16)</f>
        <v>109685.91</v>
      </c>
      <c r="P17" s="36">
        <f t="shared" si="5"/>
        <v>7878.309999999998</v>
      </c>
      <c r="Q17" s="37">
        <f t="shared" si="6"/>
        <v>1.0773843013684636</v>
      </c>
      <c r="R17" s="38">
        <f>SUM(R10:R16)</f>
        <v>117108.41</v>
      </c>
      <c r="S17" s="32">
        <f t="shared" si="7"/>
        <v>7422.5</v>
      </c>
      <c r="T17" s="34">
        <f t="shared" si="8"/>
        <v>1.0676704966025263</v>
      </c>
    </row>
    <row r="18" spans="1:20" ht="20.1" customHeight="1">
      <c r="A18" s="23" t="s">
        <v>30</v>
      </c>
      <c r="B18" s="24">
        <v>10273.53</v>
      </c>
      <c r="C18" s="24">
        <v>11865</v>
      </c>
      <c r="D18" s="24">
        <v>11650</v>
      </c>
      <c r="E18" s="24">
        <v>11650</v>
      </c>
      <c r="F18" s="25">
        <v>11678</v>
      </c>
      <c r="G18" s="24">
        <f aca="true" t="shared" si="14" ref="G18:G27">F18-B18</f>
        <v>1404.4699999999993</v>
      </c>
      <c r="H18" s="26">
        <f t="shared" si="1"/>
        <v>1.1367076360316268</v>
      </c>
      <c r="I18" s="24">
        <f aca="true" t="shared" si="15" ref="I18:I27">F18-C18</f>
        <v>-187</v>
      </c>
      <c r="J18" s="26">
        <f t="shared" si="2"/>
        <v>0.9842393594605984</v>
      </c>
      <c r="K18" s="24">
        <f aca="true" t="shared" si="16" ref="K18:K27">F18-D18</f>
        <v>28</v>
      </c>
      <c r="L18" s="26">
        <f t="shared" si="3"/>
        <v>1.002403433476395</v>
      </c>
      <c r="M18" s="24">
        <f aca="true" t="shared" si="17" ref="M18:M27">F18-E18</f>
        <v>28</v>
      </c>
      <c r="N18" s="26">
        <f t="shared" si="4"/>
        <v>1.002403433476395</v>
      </c>
      <c r="O18" s="27">
        <v>11678</v>
      </c>
      <c r="P18" s="28">
        <f t="shared" si="5"/>
        <v>0</v>
      </c>
      <c r="Q18" s="29">
        <f t="shared" si="6"/>
        <v>1</v>
      </c>
      <c r="R18" s="30">
        <v>11678</v>
      </c>
      <c r="S18" s="24">
        <f t="shared" si="7"/>
        <v>0</v>
      </c>
      <c r="T18" s="26">
        <f t="shared" si="8"/>
        <v>1</v>
      </c>
    </row>
    <row r="19" spans="1:20" ht="20.1" customHeight="1">
      <c r="A19" s="23" t="s">
        <v>31</v>
      </c>
      <c r="B19" s="24">
        <v>3227</v>
      </c>
      <c r="C19" s="24">
        <v>2646</v>
      </c>
      <c r="D19" s="24">
        <v>2470</v>
      </c>
      <c r="E19" s="24">
        <v>2885.7</v>
      </c>
      <c r="F19" s="25">
        <v>2357.9</v>
      </c>
      <c r="G19" s="24">
        <f t="shared" si="14"/>
        <v>-869.0999999999999</v>
      </c>
      <c r="H19" s="26">
        <f t="shared" si="1"/>
        <v>0.7306786488999071</v>
      </c>
      <c r="I19" s="24">
        <f t="shared" si="15"/>
        <v>-288.0999999999999</v>
      </c>
      <c r="J19" s="26">
        <f t="shared" si="2"/>
        <v>0.8911186696900983</v>
      </c>
      <c r="K19" s="24">
        <f t="shared" si="16"/>
        <v>-112.09999999999991</v>
      </c>
      <c r="L19" s="26">
        <f t="shared" si="3"/>
        <v>0.9546153846153846</v>
      </c>
      <c r="M19" s="24">
        <f t="shared" si="17"/>
        <v>-527.7999999999997</v>
      </c>
      <c r="N19" s="26">
        <f t="shared" si="4"/>
        <v>0.8170981044460617</v>
      </c>
      <c r="O19" s="27">
        <v>2452.2</v>
      </c>
      <c r="P19" s="28">
        <f t="shared" si="5"/>
        <v>94.29999999999973</v>
      </c>
      <c r="Q19" s="29">
        <f t="shared" si="6"/>
        <v>1.0399932143008608</v>
      </c>
      <c r="R19" s="30">
        <v>2550.3</v>
      </c>
      <c r="S19" s="24">
        <f t="shared" si="7"/>
        <v>98.10000000000036</v>
      </c>
      <c r="T19" s="26">
        <f t="shared" si="8"/>
        <v>1.0400048935649622</v>
      </c>
    </row>
    <row r="20" spans="1:20" ht="20.1" customHeight="1">
      <c r="A20" s="23" t="s">
        <v>32</v>
      </c>
      <c r="B20" s="24">
        <v>600</v>
      </c>
      <c r="C20" s="24">
        <v>778</v>
      </c>
      <c r="D20" s="24">
        <v>1569</v>
      </c>
      <c r="E20" s="24">
        <f>2031+7</f>
        <v>2038</v>
      </c>
      <c r="F20" s="25">
        <f>2112.2+2</f>
        <v>2114.2</v>
      </c>
      <c r="G20" s="24">
        <f t="shared" si="14"/>
        <v>1514.1999999999998</v>
      </c>
      <c r="H20" s="26">
        <f t="shared" si="1"/>
        <v>3.5236666666666663</v>
      </c>
      <c r="I20" s="24">
        <f t="shared" si="15"/>
        <v>1336.1999999999998</v>
      </c>
      <c r="J20" s="26">
        <f t="shared" si="2"/>
        <v>2.7174807197943442</v>
      </c>
      <c r="K20" s="24">
        <f t="shared" si="16"/>
        <v>545.1999999999998</v>
      </c>
      <c r="L20" s="26">
        <f t="shared" si="3"/>
        <v>1.347482472912683</v>
      </c>
      <c r="M20" s="24">
        <f t="shared" si="17"/>
        <v>76.19999999999982</v>
      </c>
      <c r="N20" s="26">
        <f t="shared" si="4"/>
        <v>1.0373895976447496</v>
      </c>
      <c r="O20" s="27">
        <f>2196.7+2</f>
        <v>2198.7</v>
      </c>
      <c r="P20" s="28">
        <f t="shared" si="5"/>
        <v>84.5</v>
      </c>
      <c r="Q20" s="29">
        <f t="shared" si="6"/>
        <v>1.0399678365339136</v>
      </c>
      <c r="R20" s="30">
        <f>2284.6+2</f>
        <v>2286.6</v>
      </c>
      <c r="S20" s="24">
        <f t="shared" si="7"/>
        <v>87.90000000000009</v>
      </c>
      <c r="T20" s="26">
        <f t="shared" si="8"/>
        <v>1.039978168917997</v>
      </c>
    </row>
    <row r="21" spans="1:20" ht="20.1" customHeight="1">
      <c r="A21" s="23" t="s">
        <v>33</v>
      </c>
      <c r="B21" s="24">
        <v>875.234</v>
      </c>
      <c r="C21" s="24">
        <v>556</v>
      </c>
      <c r="D21" s="24">
        <v>1015.6</v>
      </c>
      <c r="E21" s="24">
        <v>720.5</v>
      </c>
      <c r="F21" s="25">
        <v>441.1</v>
      </c>
      <c r="G21" s="24">
        <f t="shared" si="14"/>
        <v>-434.134</v>
      </c>
      <c r="H21" s="26">
        <f t="shared" si="1"/>
        <v>0.5039795071946473</v>
      </c>
      <c r="I21" s="24">
        <f t="shared" si="15"/>
        <v>-114.89999999999998</v>
      </c>
      <c r="J21" s="26">
        <f t="shared" si="2"/>
        <v>0.7933453237410072</v>
      </c>
      <c r="K21" s="24">
        <f t="shared" si="16"/>
        <v>-574.5</v>
      </c>
      <c r="L21" s="26">
        <f t="shared" si="3"/>
        <v>0.4343245372193777</v>
      </c>
      <c r="M21" s="24">
        <f t="shared" si="17"/>
        <v>-279.4</v>
      </c>
      <c r="N21" s="26">
        <f t="shared" si="4"/>
        <v>0.6122137404580154</v>
      </c>
      <c r="O21" s="27">
        <v>441.1</v>
      </c>
      <c r="P21" s="28">
        <f t="shared" si="5"/>
        <v>0</v>
      </c>
      <c r="Q21" s="29">
        <f t="shared" si="6"/>
        <v>1</v>
      </c>
      <c r="R21" s="30">
        <v>441.1</v>
      </c>
      <c r="S21" s="24">
        <f t="shared" si="7"/>
        <v>0</v>
      </c>
      <c r="T21" s="26">
        <f t="shared" si="8"/>
        <v>1</v>
      </c>
    </row>
    <row r="22" spans="1:20" ht="20.1" customHeight="1">
      <c r="A22" s="23" t="s">
        <v>34</v>
      </c>
      <c r="B22" s="24">
        <v>13574</v>
      </c>
      <c r="C22" s="24">
        <v>7751</v>
      </c>
      <c r="D22" s="24">
        <v>13245.7</v>
      </c>
      <c r="E22" s="28">
        <v>13246</v>
      </c>
      <c r="F22" s="25">
        <v>13601.95</v>
      </c>
      <c r="G22" s="24">
        <f t="shared" si="14"/>
        <v>27.950000000000728</v>
      </c>
      <c r="H22" s="26">
        <f t="shared" si="1"/>
        <v>1.0020590835420657</v>
      </c>
      <c r="I22" s="24">
        <f t="shared" si="15"/>
        <v>5850.950000000001</v>
      </c>
      <c r="J22" s="26">
        <f t="shared" si="2"/>
        <v>1.7548638885305123</v>
      </c>
      <c r="K22" s="24">
        <f t="shared" si="16"/>
        <v>356.25</v>
      </c>
      <c r="L22" s="26">
        <f t="shared" si="3"/>
        <v>1.0268955208105273</v>
      </c>
      <c r="M22" s="24">
        <f t="shared" si="17"/>
        <v>355.9500000000007</v>
      </c>
      <c r="N22" s="26">
        <f t="shared" si="4"/>
        <v>1.0268722633247773</v>
      </c>
      <c r="O22" s="27">
        <v>13601.95</v>
      </c>
      <c r="P22" s="28">
        <f t="shared" si="5"/>
        <v>0</v>
      </c>
      <c r="Q22" s="29">
        <f t="shared" si="6"/>
        <v>1</v>
      </c>
      <c r="R22" s="30">
        <v>13601.95</v>
      </c>
      <c r="S22" s="24">
        <f t="shared" si="7"/>
        <v>0</v>
      </c>
      <c r="T22" s="26">
        <f t="shared" si="8"/>
        <v>1</v>
      </c>
    </row>
    <row r="23" spans="1:20" ht="20.1" customHeight="1">
      <c r="A23" s="23" t="s">
        <v>35</v>
      </c>
      <c r="B23" s="24">
        <v>542.457</v>
      </c>
      <c r="C23" s="24">
        <v>676</v>
      </c>
      <c r="D23" s="24">
        <v>179.5</v>
      </c>
      <c r="E23" s="28">
        <v>170</v>
      </c>
      <c r="F23" s="25">
        <v>110</v>
      </c>
      <c r="G23" s="24">
        <f t="shared" si="14"/>
        <v>-432.457</v>
      </c>
      <c r="H23" s="26">
        <f t="shared" si="1"/>
        <v>0.20278104992653795</v>
      </c>
      <c r="I23" s="24">
        <f t="shared" si="15"/>
        <v>-566</v>
      </c>
      <c r="J23" s="26">
        <f t="shared" si="2"/>
        <v>0.16272189349112426</v>
      </c>
      <c r="K23" s="24">
        <f t="shared" si="16"/>
        <v>-69.5</v>
      </c>
      <c r="L23" s="26">
        <f t="shared" si="3"/>
        <v>0.6128133704735376</v>
      </c>
      <c r="M23" s="24">
        <f t="shared" si="17"/>
        <v>-60</v>
      </c>
      <c r="N23" s="26">
        <f t="shared" si="4"/>
        <v>0.6470588235294118</v>
      </c>
      <c r="O23" s="27">
        <v>110</v>
      </c>
      <c r="P23" s="28">
        <f t="shared" si="5"/>
        <v>0</v>
      </c>
      <c r="Q23" s="29">
        <f t="shared" si="6"/>
        <v>1</v>
      </c>
      <c r="R23" s="30">
        <v>110</v>
      </c>
      <c r="S23" s="24">
        <f t="shared" si="7"/>
        <v>0</v>
      </c>
      <c r="T23" s="26">
        <f t="shared" si="8"/>
        <v>1</v>
      </c>
    </row>
    <row r="24" spans="1:20" ht="20.1" customHeight="1">
      <c r="A24" s="23" t="s">
        <v>36</v>
      </c>
      <c r="B24" s="24">
        <v>8534.781</v>
      </c>
      <c r="C24" s="24">
        <v>194</v>
      </c>
      <c r="D24" s="24">
        <v>3650</v>
      </c>
      <c r="E24" s="24">
        <v>2855.8</v>
      </c>
      <c r="F24" s="25">
        <v>1000</v>
      </c>
      <c r="G24" s="24">
        <f t="shared" si="14"/>
        <v>-7534.781000000001</v>
      </c>
      <c r="H24" s="26">
        <f t="shared" si="1"/>
        <v>0.11716762269588404</v>
      </c>
      <c r="I24" s="24">
        <f t="shared" si="15"/>
        <v>806</v>
      </c>
      <c r="J24" s="26">
        <f t="shared" si="2"/>
        <v>5.154639175257732</v>
      </c>
      <c r="K24" s="24">
        <f t="shared" si="16"/>
        <v>-2650</v>
      </c>
      <c r="L24" s="26">
        <f t="shared" si="3"/>
        <v>0.273972602739726</v>
      </c>
      <c r="M24" s="24">
        <f t="shared" si="17"/>
        <v>-1855.8000000000002</v>
      </c>
      <c r="N24" s="26">
        <f t="shared" si="4"/>
        <v>0.3501645773513551</v>
      </c>
      <c r="O24" s="27">
        <v>0</v>
      </c>
      <c r="P24" s="28">
        <f t="shared" si="5"/>
        <v>-1000</v>
      </c>
      <c r="Q24" s="29">
        <f t="shared" si="6"/>
        <v>0</v>
      </c>
      <c r="R24" s="30">
        <v>0</v>
      </c>
      <c r="S24" s="24">
        <f t="shared" si="7"/>
        <v>0</v>
      </c>
      <c r="T24" s="26" t="e">
        <f t="shared" si="8"/>
        <v>#DIV/0!</v>
      </c>
    </row>
    <row r="25" spans="1:20" ht="20.1" customHeight="1">
      <c r="A25" s="23" t="s">
        <v>37</v>
      </c>
      <c r="B25" s="24">
        <v>3248.823</v>
      </c>
      <c r="C25" s="24">
        <v>7902</v>
      </c>
      <c r="D25" s="24">
        <v>12900</v>
      </c>
      <c r="E25" s="24">
        <v>12900</v>
      </c>
      <c r="F25" s="25">
        <v>6039</v>
      </c>
      <c r="G25" s="24">
        <f t="shared" si="14"/>
        <v>2790.177</v>
      </c>
      <c r="H25" s="26">
        <f t="shared" si="1"/>
        <v>1.8588270275111942</v>
      </c>
      <c r="I25" s="24">
        <f t="shared" si="15"/>
        <v>-1863</v>
      </c>
      <c r="J25" s="26">
        <f t="shared" si="2"/>
        <v>0.7642369020501139</v>
      </c>
      <c r="K25" s="24">
        <f t="shared" si="16"/>
        <v>-6861</v>
      </c>
      <c r="L25" s="26">
        <f t="shared" si="3"/>
        <v>0.46813953488372095</v>
      </c>
      <c r="M25" s="24">
        <f t="shared" si="17"/>
        <v>-6861</v>
      </c>
      <c r="N25" s="26">
        <f t="shared" si="4"/>
        <v>0.46813953488372095</v>
      </c>
      <c r="O25" s="27">
        <v>6039</v>
      </c>
      <c r="P25" s="28">
        <f t="shared" si="5"/>
        <v>0</v>
      </c>
      <c r="Q25" s="29">
        <f t="shared" si="6"/>
        <v>1</v>
      </c>
      <c r="R25" s="30">
        <v>6039</v>
      </c>
      <c r="S25" s="24">
        <f t="shared" si="7"/>
        <v>0</v>
      </c>
      <c r="T25" s="26">
        <f t="shared" si="8"/>
        <v>1</v>
      </c>
    </row>
    <row r="26" spans="1:20" ht="20.1" customHeight="1">
      <c r="A26" s="23" t="s">
        <v>38</v>
      </c>
      <c r="B26" s="24">
        <v>3152.108</v>
      </c>
      <c r="C26" s="24">
        <v>1625</v>
      </c>
      <c r="D26" s="24">
        <v>1240.7</v>
      </c>
      <c r="E26" s="24">
        <v>2000</v>
      </c>
      <c r="F26" s="25">
        <v>1102.3</v>
      </c>
      <c r="G26" s="24">
        <f t="shared" si="14"/>
        <v>-2049.808</v>
      </c>
      <c r="H26" s="26">
        <f t="shared" si="1"/>
        <v>0.3497024848133376</v>
      </c>
      <c r="I26" s="24">
        <f t="shared" si="15"/>
        <v>-522.7</v>
      </c>
      <c r="J26" s="26">
        <f t="shared" si="2"/>
        <v>0.6783384615384616</v>
      </c>
      <c r="K26" s="24">
        <f t="shared" si="16"/>
        <v>-138.4000000000001</v>
      </c>
      <c r="L26" s="26">
        <f t="shared" si="3"/>
        <v>0.8884500685097122</v>
      </c>
      <c r="M26" s="24">
        <f t="shared" si="17"/>
        <v>-897.7</v>
      </c>
      <c r="N26" s="26">
        <f t="shared" si="4"/>
        <v>0.55115</v>
      </c>
      <c r="O26" s="27">
        <v>1102.3</v>
      </c>
      <c r="P26" s="28">
        <f t="shared" si="5"/>
        <v>0</v>
      </c>
      <c r="Q26" s="29">
        <f t="shared" si="6"/>
        <v>1</v>
      </c>
      <c r="R26" s="30">
        <v>1102.3</v>
      </c>
      <c r="S26" s="24">
        <f t="shared" si="7"/>
        <v>0</v>
      </c>
      <c r="T26" s="26">
        <f t="shared" si="8"/>
        <v>1</v>
      </c>
    </row>
    <row r="27" spans="1:20" ht="20.1" customHeight="1" hidden="1">
      <c r="A27" s="23" t="s">
        <v>39</v>
      </c>
      <c r="B27" s="24">
        <v>532.756</v>
      </c>
      <c r="C27" s="24">
        <v>66</v>
      </c>
      <c r="D27" s="24">
        <v>0</v>
      </c>
      <c r="E27" s="24">
        <v>-581</v>
      </c>
      <c r="F27" s="25">
        <v>0</v>
      </c>
      <c r="G27" s="24">
        <f t="shared" si="14"/>
        <v>-532.756</v>
      </c>
      <c r="H27" s="26">
        <f t="shared" si="1"/>
        <v>0</v>
      </c>
      <c r="I27" s="24">
        <f t="shared" si="15"/>
        <v>-66</v>
      </c>
      <c r="J27" s="26">
        <f t="shared" si="2"/>
        <v>0</v>
      </c>
      <c r="K27" s="24">
        <f t="shared" si="16"/>
        <v>0</v>
      </c>
      <c r="L27" s="26" t="e">
        <f t="shared" si="3"/>
        <v>#DIV/0!</v>
      </c>
      <c r="M27" s="24">
        <f t="shared" si="17"/>
        <v>581</v>
      </c>
      <c r="N27" s="26">
        <f t="shared" si="4"/>
        <v>0</v>
      </c>
      <c r="O27" s="27">
        <v>0</v>
      </c>
      <c r="P27" s="28">
        <f t="shared" si="5"/>
        <v>0</v>
      </c>
      <c r="Q27" s="29" t="e">
        <f t="shared" si="6"/>
        <v>#DIV/0!</v>
      </c>
      <c r="R27" s="28">
        <v>0</v>
      </c>
      <c r="S27" s="24">
        <f t="shared" si="7"/>
        <v>0</v>
      </c>
      <c r="T27" s="26" t="e">
        <f t="shared" si="8"/>
        <v>#DIV/0!</v>
      </c>
    </row>
    <row r="28" spans="1:20" ht="14.25">
      <c r="A28" s="31" t="s">
        <v>40</v>
      </c>
      <c r="B28" s="32">
        <f>SUM(B18:B27)</f>
        <v>44560.689</v>
      </c>
      <c r="C28" s="32">
        <f>SUM(C18:C27)</f>
        <v>34059</v>
      </c>
      <c r="D28" s="32">
        <f>SUM(D18:D27)</f>
        <v>47920.5</v>
      </c>
      <c r="E28" s="32">
        <f>SUM(E18:E27)</f>
        <v>47885</v>
      </c>
      <c r="F28" s="33">
        <f aca="true" t="shared" si="18" ref="F28:G28">SUM(F18:F27)</f>
        <v>38444.45</v>
      </c>
      <c r="G28" s="32">
        <f t="shared" si="18"/>
        <v>-6116.2390000000005</v>
      </c>
      <c r="H28" s="34">
        <f t="shared" si="1"/>
        <v>0.8627436169131047</v>
      </c>
      <c r="I28" s="32">
        <f>SUM(I18:I27)</f>
        <v>4385.450000000001</v>
      </c>
      <c r="J28" s="34">
        <f t="shared" si="2"/>
        <v>1.128760386388326</v>
      </c>
      <c r="K28" s="32">
        <f>SUM(K18:K27)</f>
        <v>-9476.05</v>
      </c>
      <c r="L28" s="34">
        <f t="shared" si="3"/>
        <v>0.8022547761396479</v>
      </c>
      <c r="M28" s="32">
        <f>SUM(M18:M27)</f>
        <v>-9440.55</v>
      </c>
      <c r="N28" s="34">
        <f t="shared" si="4"/>
        <v>0.8028495353450976</v>
      </c>
      <c r="O28" s="35">
        <f>SUM(O18:O27)</f>
        <v>37623.25</v>
      </c>
      <c r="P28" s="36">
        <f t="shared" si="5"/>
        <v>-821.1999999999971</v>
      </c>
      <c r="Q28" s="37">
        <f t="shared" si="6"/>
        <v>0.9786393094451866</v>
      </c>
      <c r="R28" s="36">
        <f>SUM(R18:R27)</f>
        <v>37809.25</v>
      </c>
      <c r="S28" s="32">
        <f t="shared" si="7"/>
        <v>186</v>
      </c>
      <c r="T28" s="34">
        <f t="shared" si="8"/>
        <v>1.0049437515366164</v>
      </c>
    </row>
    <row r="48" ht="15" customHeight="1"/>
  </sheetData>
  <mergeCells count="15">
    <mergeCell ref="A2:T2"/>
    <mergeCell ref="A4:A7"/>
    <mergeCell ref="B4:B6"/>
    <mergeCell ref="C4:C6"/>
    <mergeCell ref="D4:E6"/>
    <mergeCell ref="F4:F6"/>
    <mergeCell ref="G4:N4"/>
    <mergeCell ref="O4:O6"/>
    <mergeCell ref="P4:Q6"/>
    <mergeCell ref="R4:R6"/>
    <mergeCell ref="S4:T6"/>
    <mergeCell ref="G5:H6"/>
    <mergeCell ref="I5:J6"/>
    <mergeCell ref="K5:L6"/>
    <mergeCell ref="M5:N6"/>
  </mergeCells>
  <printOptions/>
  <pageMargins left="0.31496062992125984" right="0.31496062992125984" top="0.35433070866141736" bottom="0.35433070866141736" header="0.5118110236220472" footer="0.5118110236220472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2021-12-03T11:55:07Z</dcterms:created>
  <dcterms:modified xsi:type="dcterms:W3CDTF">2021-12-08T09:51:18Z</dcterms:modified>
  <cp:category/>
  <cp:version/>
  <cp:contentType/>
  <cp:contentStatus/>
</cp:coreProperties>
</file>