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020" windowWidth="20490" windowHeight="6780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<sst xmlns="http://schemas.openxmlformats.org/spreadsheetml/2006/main" count="169" uniqueCount="145">
  <si>
    <t>Наименование федерального проекта</t>
  </si>
  <si>
    <t>Наименование национального проекта</t>
  </si>
  <si>
    <t>дата и № соглашения (доп.соглашения).</t>
  </si>
  <si>
    <t>Сумма бюджетных ассигнований, в том числе</t>
  </si>
  <si>
    <t>федеральный бюджет</t>
  </si>
  <si>
    <t>бюджет Республики Карелия</t>
  </si>
  <si>
    <t>местный бюджет</t>
  </si>
  <si>
    <t>Сумма контракта (договора, соглашения), в том числе</t>
  </si>
  <si>
    <t>дата и № заключенного контракта (договора, соглашения)</t>
  </si>
  <si>
    <t>№ и дата платежного поручения</t>
  </si>
  <si>
    <t>Документы, подтверждающие возникновение денежного обязательства (дата, номер, сумма)</t>
  </si>
  <si>
    <t>Жилье и городская среда</t>
  </si>
  <si>
    <t>Формирование комфортной городской среды</t>
  </si>
  <si>
    <t>наименование бюджета муниципального образования</t>
  </si>
  <si>
    <t>бюджет Лахденпохского городского поселения</t>
  </si>
  <si>
    <t>Обеспечение устойчивого сокращения непригодного для проживания жилищного фонда</t>
  </si>
  <si>
    <t>8/2020-ПР от 05.02.2020</t>
  </si>
  <si>
    <t>федеральный бюджет (фонд  реформирования ЖКХ)</t>
  </si>
  <si>
    <t>Общая сумма контракта (договора соглашения)</t>
  </si>
  <si>
    <t>Муниципальный контракт № 01063000006200000210001 от 26.06.2020 года</t>
  </si>
  <si>
    <t>Муниципальный контракт № 01063000006200000230001 от 03.07.2020 года</t>
  </si>
  <si>
    <t>№ 86618101-1-2021-001 от 27.01.2021</t>
  </si>
  <si>
    <t>общая сумма бюджетных ассигнований на 2021 год</t>
  </si>
  <si>
    <t>8-(81450)-4-51-94</t>
  </si>
  <si>
    <t>сумма оплаты общая (2021 г.)</t>
  </si>
  <si>
    <t>Сумма оплаты (2021г.), в том числе</t>
  </si>
  <si>
    <t>"Культура"</t>
  </si>
  <si>
    <t>Культурная среда</t>
  </si>
  <si>
    <t>бюджет Лахденпохского муниципального района</t>
  </si>
  <si>
    <t>№ 86618000-1-2021-006 от 20.02.2021</t>
  </si>
  <si>
    <t>В том числе:</t>
  </si>
  <si>
    <t>Адрес территории</t>
  </si>
  <si>
    <t>г.Лахденпохья, ул.Ленина, д.31 "Общественная территория на перекрестке ул.Ленина и ул.Советская"</t>
  </si>
  <si>
    <t>г.Лахденпохья, ул.Ладожской флотилии "Смотровая площадка парка"</t>
  </si>
  <si>
    <t>г.Лахденпохья, ул.Ленина, д.5-б</t>
  </si>
  <si>
    <t>г.Лахденпохья, ул.Советская, дом 12-а, 30-квартирный</t>
  </si>
  <si>
    <t xml:space="preserve"> Соглашение от 02 марта 2021г. №10-2021-02299</t>
  </si>
  <si>
    <t>Соглашение от 02 марта 2021г. №10-2021-02108</t>
  </si>
  <si>
    <t>Гражданско-правовой контракт №1 от 19.03.2021</t>
  </si>
  <si>
    <t>Гражданско-правовой контракт №2 от 19.03.2021</t>
  </si>
  <si>
    <t>Муниципальный контракт № 01063000006210000070001 от 30.03.2021</t>
  </si>
  <si>
    <t>Муниципальный контракт № 01063000006210000080001 от 30.03.2021</t>
  </si>
  <si>
    <t>Договор № 1 от 30.03.2021</t>
  </si>
  <si>
    <t>Гражданско-правовой контракт №3 от 06.04.2021</t>
  </si>
  <si>
    <t>Гражданско-правовой контракт №4 от 06.04.2021</t>
  </si>
  <si>
    <t>Гражданско-правовой контракт №7 от 21.04.2021</t>
  </si>
  <si>
    <t>счет № 10550 от 26.04.2021, накладная № 10550 от 26.04.2021 года, акт сдачи-приемки товара б/н от 26.04.2021 года на сумму 335 330 рублей 00 копеек</t>
  </si>
  <si>
    <t>счет № 00000432 от 23.04.2021, накладная № 00000432 от 23.04.2021, акт сдачи-приемки товара б/н от 23.04.2021 года на сумму 245 960 рублей 00 копеек</t>
  </si>
  <si>
    <t>№352779 от 17.05.2021 года</t>
  </si>
  <si>
    <t>№352780 от 17.05.2021 года</t>
  </si>
  <si>
    <t>счет №1 от 30.04.2021г. На сумму 14584926,53 рублей; справка степени готовности объекта №3 от 11.05.2021г.; акт приема-передачи отдельного этапа работ от 11.05.2021г.</t>
  </si>
  <si>
    <t>счет №2 от 30.04.2021г. На сумму 14062043,47 рубля; справка степени готовности объекта №4 от 11.05.2021г.; акт приема-передачи отдельного этапа работ от 11.05.2021г.</t>
  </si>
  <si>
    <t>Исполнитель:  Денисова Галина Евгеньевна</t>
  </si>
  <si>
    <t>№555547 от 01.06.2021; №555542 от 01.06.2021г.</t>
  </si>
  <si>
    <t>№555545 от 01.06.21;                 № 555539 от 01.06.21</t>
  </si>
  <si>
    <t>Всего</t>
  </si>
  <si>
    <t>ИТОГО</t>
  </si>
  <si>
    <t>№15897 от 01.07.2021</t>
  </si>
  <si>
    <t>счет №14 от 31.05.2021г., акт выполненных работ №18 от 31.05.2021г., акт о приемке выполненных работ №1 от 31.05.2021г., договор №004-СМР от 24.05.2021г.</t>
  </si>
  <si>
    <t>№362505 от 30.07.2021</t>
  </si>
  <si>
    <t>счет №9 от 12.07.21г., счет №159 от 16.07.21г., акт приемки выполненных работ №01-01 от 12.07.21г., договор б/н от 30.04.21г.</t>
  </si>
  <si>
    <t>счет № 49 от 22.07.2021, товарная накладная № 49 от 22.07.2021 года, акт сдачи-приемки товара б/н от 22.07.2021 года на сумму 75 688 рублей 68 копеек</t>
  </si>
  <si>
    <t>счет № 18 от 23.07.2021 года, накладная № 22 от 26.07.2021 года, акт сдачи-приемки товара б/н от 26.07.2021 года на сумму 446 800 рублей 00 копеек</t>
  </si>
  <si>
    <t>№440454 от 06.08.2021 года</t>
  </si>
  <si>
    <t>№625541  от 24.08.2021</t>
  </si>
  <si>
    <t xml:space="preserve">счет №53 от 03.08.21г.,справка о стоимости выполненных работ №1 от 03.08.21г., акт приемки выполненных работ №1 от 03.08.21г., </t>
  </si>
  <si>
    <t>№ 554532 от 17.08.2021 года,     №38610 от 21.09.2021г.</t>
  </si>
  <si>
    <t xml:space="preserve">РАСТОРГНУТ </t>
  </si>
  <si>
    <t>Доп. Соглашение №1 от 30.08.2021г. О расторжении МК №01063000006210000070001 от 30.03.2021г.</t>
  </si>
  <si>
    <t>Соглашение от 03.09.2021г.  о расторжении договора №1 от 30.03.2021г.</t>
  </si>
  <si>
    <t>г.Лахденпохья, ул.Трубачева, д.1В</t>
  </si>
  <si>
    <t>Договор №40 от 02.09.2021г.</t>
  </si>
  <si>
    <t>Договор №41 от 03.09.2021г.</t>
  </si>
  <si>
    <t>счет №72 от 07.10.2021 года, накладная № 69 от 07.10.2021 года, акт сдачи-приемки товара б/н от 07.10.2021 года на сумму 2 438 670 рублей 00 копеек.</t>
  </si>
  <si>
    <t>№444982 от 20.10.2021 г.</t>
  </si>
  <si>
    <t>счет №84 от 19.10.2021, тов.накладная №56 от 19.10.2021 г.</t>
  </si>
  <si>
    <t>счет №85 от 19.10.2021, тов.накладная №57 от 19.10.2021 г.</t>
  </si>
  <si>
    <t>№628201  от 03.11.2021</t>
  </si>
  <si>
    <t>№682989  от 10.11.2021</t>
  </si>
  <si>
    <t>счет № 95 от 27.09.2021 года, акт №1 от 27.09.21</t>
  </si>
  <si>
    <t>счет № 96 от 27.09.2021 года, акт №1 от 27.09.21</t>
  </si>
  <si>
    <t>счет № 99 от 04.10.2021 года, акт №1 от 04.10.21</t>
  </si>
  <si>
    <t>счет № 98 от 27.09.2021 года, акт №1 от 27.09.21</t>
  </si>
  <si>
    <t>счет № 97 от 27.09.2021 года, акт №1 от 27.09.21</t>
  </si>
  <si>
    <t>счет № 103  от 12.10.2021 года, акт №1 от 12.10.21</t>
  </si>
  <si>
    <t>счет № 104  от 15.10.2021 года, акт №1 от 15.10.21</t>
  </si>
  <si>
    <t>счет № 17 от 27.09.2021 года, акт  от 27.09.2021</t>
  </si>
  <si>
    <t>счет № 121 от 06.10.2021 года, счет 230 от 11.11.2021 г., акт № 127 от 11.11.2021</t>
  </si>
  <si>
    <t>счет № 127 от 07.10.2021 года, счет № 222 от 03.11.2021, акт №119 от 03.11.2021</t>
  </si>
  <si>
    <t>счет № 120 от 06.10.2021 года, счет № 237 от 15.11.2021 , акт № 135 от 15.11.2021</t>
  </si>
  <si>
    <t>счет № 126 от 07.10.2021 года, счет № 239 от 15.11.2021, акт № 137 от 15.11.2021</t>
  </si>
  <si>
    <t>счет № 119 от 06.10.2021 года, счет №232 от 11.11.2021, акт № 232 от 11.11.2021</t>
  </si>
  <si>
    <t>счет №172 от 13.10.2021 года, счет № 236 от 15.11.2021, акт №134 от 15.11.2021</t>
  </si>
  <si>
    <t>счет №183 от 19.10.2021 года, счет № 229 от 10.11.2021 , акт № 126 от 09.11.2021</t>
  </si>
  <si>
    <t>счет №138 от 07.10.2021 года, счет № 215 от 02.11.2021, акт № 113 от 01.11.2021</t>
  </si>
  <si>
    <t>счет №135 от 07.10.2021 года, счет № 218 от 02.11.2021 , акт №115 от 02.11.2021</t>
  </si>
  <si>
    <t>счет №136 от 07.10.2021 года, счет № 216 от 02.11.2021, акт № 114 от 02.11.2021</t>
  </si>
  <si>
    <t>счет №137 от 07.10.2021 года, счет № 219 от 02.11.2021, акт № 116 от 02.11.2021</t>
  </si>
  <si>
    <t>счет №163от 11.10.2021 года, счет № 226 от 08.11.2021 , акт №124 от 08.11.2021</t>
  </si>
  <si>
    <t>№400561от 18.10.2021 г.,№ 593342 от 01.11.2021</t>
  </si>
  <si>
    <t xml:space="preserve"> № 359387от 14.10.2021, 382873 от 15.10.2021, №857324 от 22.11.2021, №858378 от 22.11.2021</t>
  </si>
  <si>
    <t xml:space="preserve"> № 359386 от 14.10.2021, №382872 от 15.10.2021, №839130 от 19.11.2021,№774137 от 16.11.2021</t>
  </si>
  <si>
    <t xml:space="preserve"> № 359389,360416 от 14.10.2021, № 858377 от 22.11.2021, №857323 от 22.11.2021</t>
  </si>
  <si>
    <t>№ 400559,401700 от 18.10.2021, №857325 от 22.11.2021,№858379 от 22.11.2021</t>
  </si>
  <si>
    <t xml:space="preserve"> № 530997, 529140 от 27.10.2021,  № 613476 от 02.11.2021, № 839131 от 19.11.2021, № 837460 от 19.11.2021</t>
  </si>
  <si>
    <t xml:space="preserve"> № 382875, 381004 от 15.10.2021,№ 797966 от 17.11.2021, №796023 от 17.11.2021</t>
  </si>
  <si>
    <t xml:space="preserve"> № 360418 от 14.10.2021, № 381001 от 15.10.2021, № 797967 от 17.11.2021, № 796024 от 17.11.2021</t>
  </si>
  <si>
    <t xml:space="preserve"> № 382876, № 381005от 15.10.2021, № 815679 от 18.11.2021, № 837456 от 19.11.2021</t>
  </si>
  <si>
    <t xml:space="preserve"> № 382877, 381006 от 15.10.2021,№ 815680 от 18.11.2021, № 837457 от 19.11.2021</t>
  </si>
  <si>
    <t xml:space="preserve"> № 382878, 381007 от 15.10.2021, № 815681 от 18.11.2021, № 837458 от 19.11.2021</t>
  </si>
  <si>
    <t xml:space="preserve">разработка ПСД  </t>
  </si>
  <si>
    <t>проверка ПСД</t>
  </si>
  <si>
    <t xml:space="preserve"> Договор № 10-21/ 40 от 11.10.2021г</t>
  </si>
  <si>
    <t>Договор № 10-21/34 от 07.10.2021г</t>
  </si>
  <si>
    <t>Договор № 10-21/ 33 от 07.10.2021г.</t>
  </si>
  <si>
    <t>Договор № 10-21/32 от 07.10.2021г</t>
  </si>
  <si>
    <t>Договор № 10-21/35 от 07.10.2021г</t>
  </si>
  <si>
    <t xml:space="preserve">Договор № 10-21/46 от  19.10.2021г.    </t>
  </si>
  <si>
    <t xml:space="preserve">Договор № 10-21/43от  13.10.2021г.     </t>
  </si>
  <si>
    <t>Договор № 10-21/21 от 06.10.2021г</t>
  </si>
  <si>
    <t>Договор №10-21/28 от 07.10.2021г.</t>
  </si>
  <si>
    <t>Договор №10-21/22 от 06.10.2021г.</t>
  </si>
  <si>
    <t>Договор №10-21/29 от 07.10.2021г</t>
  </si>
  <si>
    <t>Договор №10-21/23 от 06.10.2021г.</t>
  </si>
  <si>
    <t xml:space="preserve">Договор № 13/20-21 от 10.09.2021г.                                  </t>
  </si>
  <si>
    <t>Договор №79 от 13.09.2021.</t>
  </si>
  <si>
    <t>Договор №78 от 10.09.2021г</t>
  </si>
  <si>
    <t>Договор № 84 от 13.09.2021г.</t>
  </si>
  <si>
    <t>Договор №83 от 13.09.2021г.</t>
  </si>
  <si>
    <t>Договор № 85 от 13.09.2021г</t>
  </si>
  <si>
    <t>Договор № 75 от 30.08.2021 г</t>
  </si>
  <si>
    <t>Договор № 74 от 30.08.2021 г.</t>
  </si>
  <si>
    <t>Образование</t>
  </si>
  <si>
    <t>Современная школа</t>
  </si>
  <si>
    <t>Бюджет Лахденпохского муниципального района</t>
  </si>
  <si>
    <t xml:space="preserve"> № 382874, 381002 от 15.10.2021, № 873565 от 23.11.2021,№875089 от 23.11.2021</t>
  </si>
  <si>
    <t xml:space="preserve"> № 360417 от 14.10.2021, № 381003 от 15.10.2021, №858380 от 22.11.2021,№ 873566 от 23.11.2021</t>
  </si>
  <si>
    <t xml:space="preserve"> № 360412, № 359376  от 14.10.2021 г., № 181930 от 08.12.2021, № 185634 от 08.12.2021</t>
  </si>
  <si>
    <t xml:space="preserve"> № 360413,№ 359374от 14.10.2021 г.,№ 181934 от 08.12.2021, № 185635 от 08.12.2021</t>
  </si>
  <si>
    <t xml:space="preserve"> № 360411,359377 от 14.10.2021 г.,№ 185633 от 08.12.2021, № 181931 от 08.12.2021</t>
  </si>
  <si>
    <t xml:space="preserve"> № 401699, №400560 от 18.10.2021 г., № 181929 от 08.12.2021, №172424 от 08.12.2021</t>
  </si>
  <si>
    <t xml:space="preserve"> № 511738 от 26.10.2021 г., № 530995 от 27.10.21, № 172423 от 07.12.2021,№ 181932 от 08.12.2021</t>
  </si>
  <si>
    <t xml:space="preserve"> № 360414,№ 359375 от 14.10.2021 г., № 204893, №204891 от 09.12.2021</t>
  </si>
  <si>
    <t xml:space="preserve"> № 359378,№  360415 от 14.10.2021 г., №275448 от 10.12.2021</t>
  </si>
  <si>
    <t>Информация по реализации национальных проектов в Лахденпохском муниципальном районе по состоянию на 01.01.2022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</si>
</sst>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0;\(#,##0.00\)"/>
    <numFmt numFmtId="165" formatCode="[$р.-419]#,##0.00"/>
    <numFmt numFmtId="166" formatCode="_-* #,##0.00\ _₽_-;\-* #,##0.00\ _₽_-;_-* &quot;-&quot;??\ _₽_-;_-@"/>
    <numFmt numFmtId="167" formatCode="#,##0.00_ ;\-#,##0.00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157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0" fillId="0" borderId="0" xfId="0" applyBorder="1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/>
    <xf numFmtId="0" fontId="0" fillId="0" borderId="0" xfId="0" applyFont="1" applyAlignment="1">
      <alignment wrapText="1"/>
    </xf>
    <xf numFmtId="0" fontId="0" fillId="0" borderId="0" xfId="0" applyFont="1"/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4" fontId="5" fillId="0" borderId="8" xfId="0" applyNumberFormat="1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5" fillId="0" borderId="3" xfId="0" applyNumberFormat="1" applyFont="1" applyBorder="1" applyAlignment="1">
      <alignment horizontal="center" wrapText="1"/>
    </xf>
    <xf numFmtId="0" fontId="3" fillId="3" borderId="14" xfId="0" applyFont="1" applyFill="1" applyBorder="1" applyAlignment="1">
      <alignment horizontal="center" vertical="center" wrapText="1"/>
    </xf>
    <xf numFmtId="164" fontId="3" fillId="4" borderId="14" xfId="0" applyNumberFormat="1" applyFont="1" applyFill="1" applyBorder="1" applyAlignment="1">
      <alignment horizontal="center" vertical="center" wrapText="1"/>
    </xf>
    <xf numFmtId="164" fontId="10" fillId="4" borderId="14" xfId="0" applyNumberFormat="1" applyFont="1" applyFill="1" applyBorder="1" applyAlignment="1">
      <alignment horizontal="center" vertical="center" wrapText="1"/>
    </xf>
    <xf numFmtId="164" fontId="3" fillId="4" borderId="15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wrapText="1"/>
    </xf>
    <xf numFmtId="164" fontId="3" fillId="4" borderId="16" xfId="0" applyNumberFormat="1" applyFont="1" applyFill="1" applyBorder="1" applyAlignment="1">
      <alignment horizontal="center" vertical="center" wrapText="1"/>
    </xf>
    <xf numFmtId="166" fontId="11" fillId="3" borderId="14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12" fillId="2" borderId="0" xfId="21" applyNumberFormat="1" applyFont="1" applyFill="1" applyAlignment="1">
      <alignment horizontal="center" vertical="center"/>
      <protection/>
    </xf>
    <xf numFmtId="43" fontId="11" fillId="2" borderId="1" xfId="20" applyFont="1" applyFill="1" applyBorder="1" applyAlignment="1">
      <alignment vertical="center"/>
    </xf>
    <xf numFmtId="0" fontId="3" fillId="3" borderId="16" xfId="0" applyFont="1" applyFill="1" applyBorder="1" applyAlignment="1">
      <alignment horizontal="center" vertical="center" wrapText="1"/>
    </xf>
    <xf numFmtId="166" fontId="11" fillId="3" borderId="16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wrapText="1"/>
    </xf>
    <xf numFmtId="4" fontId="5" fillId="0" borderId="18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166" fontId="5" fillId="0" borderId="18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9" xfId="0" applyNumberFormat="1" applyFont="1" applyBorder="1" applyAlignment="1">
      <alignment horizontal="center" wrapText="1"/>
    </xf>
    <xf numFmtId="43" fontId="5" fillId="0" borderId="18" xfId="0" applyNumberFormat="1" applyFont="1" applyBorder="1" applyAlignment="1">
      <alignment horizontal="center" wrapText="1"/>
    </xf>
    <xf numFmtId="167" fontId="5" fillId="0" borderId="18" xfId="0" applyNumberFormat="1" applyFont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wrapText="1"/>
    </xf>
    <xf numFmtId="0" fontId="5" fillId="0" borderId="21" xfId="0" applyNumberFormat="1" applyFont="1" applyBorder="1" applyAlignment="1">
      <alignment horizontal="center" wrapText="1"/>
    </xf>
    <xf numFmtId="0" fontId="5" fillId="0" borderId="22" xfId="0" applyNumberFormat="1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wrapText="1"/>
    </xf>
    <xf numFmtId="0" fontId="5" fillId="0" borderId="3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6" fillId="0" borderId="37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Обычный 9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7"/>
  <sheetViews>
    <sheetView tabSelected="1" zoomScale="80" zoomScaleNormal="80" workbookViewId="0" topLeftCell="A40">
      <selection activeCell="F58" sqref="F58"/>
    </sheetView>
  </sheetViews>
  <sheetFormatPr defaultColWidth="9.140625" defaultRowHeight="15"/>
  <cols>
    <col min="1" max="1" width="18.28125" style="0" customWidth="1"/>
    <col min="2" max="2" width="16.8515625" style="0" customWidth="1"/>
    <col min="3" max="3" width="14.57421875" style="0" customWidth="1"/>
    <col min="4" max="4" width="25.140625" style="0" customWidth="1"/>
    <col min="5" max="5" width="13.57421875" style="0" customWidth="1"/>
    <col min="6" max="6" width="16.8515625" style="0" customWidth="1"/>
    <col min="7" max="7" width="15.140625" style="0" customWidth="1"/>
    <col min="8" max="8" width="14.140625" style="0" customWidth="1"/>
    <col min="9" max="9" width="13.7109375" style="0" customWidth="1"/>
    <col min="10" max="10" width="20.28125" style="0" customWidth="1"/>
    <col min="11" max="11" width="16.8515625" style="0" customWidth="1"/>
    <col min="12" max="12" width="13.8515625" style="0" customWidth="1"/>
    <col min="13" max="13" width="16.28125" style="0" customWidth="1"/>
    <col min="14" max="14" width="12.140625" style="0" customWidth="1"/>
    <col min="15" max="15" width="14.8515625" style="0" customWidth="1"/>
    <col min="16" max="16" width="15.8515625" style="0" customWidth="1"/>
    <col min="17" max="17" width="15.00390625" style="0" customWidth="1"/>
    <col min="18" max="18" width="12.7109375" style="0" customWidth="1"/>
    <col min="19" max="19" width="18.8515625" style="0" customWidth="1"/>
    <col min="20" max="20" width="25.00390625" style="0" customWidth="1"/>
  </cols>
  <sheetData>
    <row r="1" spans="18:20" ht="15">
      <c r="R1" s="153"/>
      <c r="S1" s="153"/>
      <c r="T1" s="153"/>
    </row>
    <row r="2" spans="18:20" ht="21" customHeight="1">
      <c r="R2" s="1"/>
      <c r="S2" s="154"/>
      <c r="T2" s="154"/>
    </row>
    <row r="3" spans="2:20" ht="18.75">
      <c r="B3" s="155" t="s">
        <v>144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</row>
    <row r="4" spans="1:21" ht="35.25" customHeight="1">
      <c r="A4" s="148" t="s">
        <v>1</v>
      </c>
      <c r="B4" s="148" t="s">
        <v>0</v>
      </c>
      <c r="C4" s="149" t="s">
        <v>13</v>
      </c>
      <c r="D4" s="72"/>
      <c r="E4" s="148" t="s">
        <v>2</v>
      </c>
      <c r="F4" s="149" t="s">
        <v>22</v>
      </c>
      <c r="G4" s="150" t="s">
        <v>3</v>
      </c>
      <c r="H4" s="150"/>
      <c r="I4" s="150"/>
      <c r="J4" s="150" t="s">
        <v>8</v>
      </c>
      <c r="K4" s="151" t="s">
        <v>18</v>
      </c>
      <c r="L4" s="150" t="s">
        <v>7</v>
      </c>
      <c r="M4" s="150"/>
      <c r="N4" s="150"/>
      <c r="O4" s="151" t="s">
        <v>24</v>
      </c>
      <c r="P4" s="150" t="s">
        <v>25</v>
      </c>
      <c r="Q4" s="150"/>
      <c r="R4" s="150"/>
      <c r="S4" s="150" t="s">
        <v>9</v>
      </c>
      <c r="T4" s="150" t="s">
        <v>10</v>
      </c>
      <c r="U4" s="1"/>
    </row>
    <row r="5" spans="1:21" ht="98.25" customHeight="1" thickBot="1">
      <c r="A5" s="149"/>
      <c r="B5" s="149"/>
      <c r="C5" s="152"/>
      <c r="D5" s="70" t="s">
        <v>31</v>
      </c>
      <c r="E5" s="149"/>
      <c r="F5" s="152"/>
      <c r="G5" s="72" t="s">
        <v>17</v>
      </c>
      <c r="H5" s="72" t="s">
        <v>5</v>
      </c>
      <c r="I5" s="72" t="s">
        <v>6</v>
      </c>
      <c r="J5" s="151"/>
      <c r="K5" s="156"/>
      <c r="L5" s="72" t="s">
        <v>4</v>
      </c>
      <c r="M5" s="72" t="s">
        <v>5</v>
      </c>
      <c r="N5" s="72" t="s">
        <v>6</v>
      </c>
      <c r="O5" s="156"/>
      <c r="P5" s="72" t="s">
        <v>4</v>
      </c>
      <c r="Q5" s="72" t="s">
        <v>5</v>
      </c>
      <c r="R5" s="72" t="s">
        <v>6</v>
      </c>
      <c r="S5" s="151"/>
      <c r="T5" s="151"/>
      <c r="U5" s="1"/>
    </row>
    <row r="6" spans="1:21" ht="37.5" customHeight="1" thickBot="1">
      <c r="A6" s="99" t="s">
        <v>132</v>
      </c>
      <c r="B6" s="99" t="s">
        <v>133</v>
      </c>
      <c r="C6" s="122" t="s">
        <v>134</v>
      </c>
      <c r="D6" s="71"/>
      <c r="E6" s="95"/>
      <c r="F6" s="90">
        <v>2505010</v>
      </c>
      <c r="G6" s="91">
        <v>0</v>
      </c>
      <c r="H6" s="91">
        <v>2500000</v>
      </c>
      <c r="I6" s="91">
        <v>5010</v>
      </c>
      <c r="J6" s="92"/>
      <c r="K6" s="93">
        <f>SUM(K7:K26)</f>
        <v>2291766.75</v>
      </c>
      <c r="L6" s="97">
        <v>0</v>
      </c>
      <c r="M6" s="93">
        <f aca="true" t="shared" si="0" ref="M6:R6">SUM(M7:M26)</f>
        <v>2287183.21</v>
      </c>
      <c r="N6" s="93">
        <f t="shared" si="0"/>
        <v>4583.539999999999</v>
      </c>
      <c r="O6" s="93">
        <f t="shared" si="0"/>
        <v>2291766.75</v>
      </c>
      <c r="P6" s="97">
        <v>0</v>
      </c>
      <c r="Q6" s="93">
        <f t="shared" si="0"/>
        <v>2287183.21</v>
      </c>
      <c r="R6" s="93">
        <f t="shared" si="0"/>
        <v>4583.539999999999</v>
      </c>
      <c r="S6" s="96"/>
      <c r="T6" s="94"/>
      <c r="U6" s="1"/>
    </row>
    <row r="7" spans="1:21" ht="69" customHeight="1">
      <c r="A7" s="100"/>
      <c r="B7" s="100"/>
      <c r="C7" s="123"/>
      <c r="D7" s="71" t="s">
        <v>110</v>
      </c>
      <c r="E7" s="70"/>
      <c r="F7" s="70"/>
      <c r="G7" s="70"/>
      <c r="H7" s="70"/>
      <c r="I7" s="70"/>
      <c r="J7" s="85" t="s">
        <v>131</v>
      </c>
      <c r="K7" s="86">
        <f aca="true" t="shared" si="1" ref="K7:K26">L7+M7+N7</f>
        <v>460000</v>
      </c>
      <c r="L7" s="87">
        <v>0</v>
      </c>
      <c r="M7" s="87">
        <v>459080</v>
      </c>
      <c r="N7" s="87">
        <v>920</v>
      </c>
      <c r="O7" s="87">
        <f>P7+Q7+R7</f>
        <v>460000</v>
      </c>
      <c r="P7" s="87">
        <v>0</v>
      </c>
      <c r="Q7" s="87">
        <v>459080</v>
      </c>
      <c r="R7" s="87">
        <v>920</v>
      </c>
      <c r="S7" s="88" t="s">
        <v>142</v>
      </c>
      <c r="T7" s="89" t="s">
        <v>79</v>
      </c>
      <c r="U7" s="1"/>
    </row>
    <row r="8" spans="1:21" ht="108" customHeight="1">
      <c r="A8" s="100"/>
      <c r="B8" s="100"/>
      <c r="C8" s="123"/>
      <c r="D8" s="71" t="s">
        <v>110</v>
      </c>
      <c r="E8" s="70"/>
      <c r="F8" s="70"/>
      <c r="G8" s="70"/>
      <c r="H8" s="70"/>
      <c r="I8" s="70"/>
      <c r="J8" s="73" t="s">
        <v>130</v>
      </c>
      <c r="K8" s="79">
        <f t="shared" si="1"/>
        <v>130000</v>
      </c>
      <c r="L8" s="80">
        <v>0</v>
      </c>
      <c r="M8" s="80">
        <v>129740</v>
      </c>
      <c r="N8" s="80">
        <v>260</v>
      </c>
      <c r="O8" s="87">
        <f aca="true" t="shared" si="2" ref="O8:O26">P8+Q8+R8</f>
        <v>130000</v>
      </c>
      <c r="P8" s="80">
        <v>0</v>
      </c>
      <c r="Q8" s="98">
        <f>79840+49900</f>
        <v>129740</v>
      </c>
      <c r="R8" s="98">
        <f>160+100</f>
        <v>260</v>
      </c>
      <c r="S8" s="82" t="s">
        <v>137</v>
      </c>
      <c r="T8" s="8" t="s">
        <v>80</v>
      </c>
      <c r="U8" s="1"/>
    </row>
    <row r="9" spans="1:21" ht="93" customHeight="1">
      <c r="A9" s="100"/>
      <c r="B9" s="100"/>
      <c r="C9" s="123"/>
      <c r="D9" s="71" t="s">
        <v>110</v>
      </c>
      <c r="E9" s="70"/>
      <c r="F9" s="70"/>
      <c r="G9" s="70"/>
      <c r="H9" s="70"/>
      <c r="I9" s="70"/>
      <c r="J9" s="73" t="s">
        <v>129</v>
      </c>
      <c r="K9" s="79">
        <f t="shared" si="1"/>
        <v>120000</v>
      </c>
      <c r="L9" s="80">
        <v>0</v>
      </c>
      <c r="M9" s="80">
        <v>119760</v>
      </c>
      <c r="N9" s="80">
        <v>240</v>
      </c>
      <c r="O9" s="87">
        <f t="shared" si="2"/>
        <v>120000</v>
      </c>
      <c r="P9" s="80">
        <v>0</v>
      </c>
      <c r="Q9" s="98">
        <f>59880+59880</f>
        <v>119760</v>
      </c>
      <c r="R9" s="98">
        <f>120+120</f>
        <v>240</v>
      </c>
      <c r="S9" s="82" t="s">
        <v>138</v>
      </c>
      <c r="T9" s="8" t="s">
        <v>81</v>
      </c>
      <c r="U9" s="1"/>
    </row>
    <row r="10" spans="1:21" ht="65.25" customHeight="1">
      <c r="A10" s="100"/>
      <c r="B10" s="100"/>
      <c r="C10" s="123"/>
      <c r="D10" s="71" t="s">
        <v>110</v>
      </c>
      <c r="E10" s="70"/>
      <c r="F10" s="70"/>
      <c r="G10" s="70"/>
      <c r="H10" s="70"/>
      <c r="I10" s="70"/>
      <c r="J10" s="73" t="s">
        <v>128</v>
      </c>
      <c r="K10" s="79">
        <f t="shared" si="1"/>
        <v>60000</v>
      </c>
      <c r="L10" s="80">
        <v>0</v>
      </c>
      <c r="M10" s="80">
        <v>59880</v>
      </c>
      <c r="N10" s="80">
        <v>120</v>
      </c>
      <c r="O10" s="87">
        <f t="shared" si="2"/>
        <v>60000</v>
      </c>
      <c r="P10" s="80">
        <v>0</v>
      </c>
      <c r="Q10" s="81">
        <v>59880</v>
      </c>
      <c r="R10" s="81">
        <v>120</v>
      </c>
      <c r="S10" s="82" t="s">
        <v>99</v>
      </c>
      <c r="T10" s="8" t="s">
        <v>82</v>
      </c>
      <c r="U10" s="1"/>
    </row>
    <row r="11" spans="1:21" ht="93.75" customHeight="1">
      <c r="A11" s="100"/>
      <c r="B11" s="100"/>
      <c r="C11" s="123"/>
      <c r="D11" s="71" t="s">
        <v>110</v>
      </c>
      <c r="E11" s="70"/>
      <c r="F11" s="70"/>
      <c r="G11" s="70"/>
      <c r="H11" s="70"/>
      <c r="I11" s="70"/>
      <c r="J11" s="73" t="s">
        <v>127</v>
      </c>
      <c r="K11" s="79">
        <f t="shared" si="1"/>
        <v>60000</v>
      </c>
      <c r="L11" s="80">
        <v>0</v>
      </c>
      <c r="M11" s="80">
        <v>59880</v>
      </c>
      <c r="N11" s="80">
        <v>120</v>
      </c>
      <c r="O11" s="87">
        <f t="shared" si="2"/>
        <v>60000</v>
      </c>
      <c r="P11" s="80">
        <v>0</v>
      </c>
      <c r="Q11" s="98">
        <f>29940+29940</f>
        <v>59880</v>
      </c>
      <c r="R11" s="98">
        <f>60+60</f>
        <v>120</v>
      </c>
      <c r="S11" s="82" t="s">
        <v>139</v>
      </c>
      <c r="T11" s="8" t="s">
        <v>83</v>
      </c>
      <c r="U11" s="1"/>
    </row>
    <row r="12" spans="1:21" ht="98.25" customHeight="1">
      <c r="A12" s="100"/>
      <c r="B12" s="100"/>
      <c r="C12" s="123"/>
      <c r="D12" s="71" t="s">
        <v>110</v>
      </c>
      <c r="E12" s="70"/>
      <c r="F12" s="70"/>
      <c r="G12" s="70"/>
      <c r="H12" s="70"/>
      <c r="I12" s="70"/>
      <c r="J12" s="73" t="s">
        <v>126</v>
      </c>
      <c r="K12" s="79">
        <f t="shared" si="1"/>
        <v>200000</v>
      </c>
      <c r="L12" s="80">
        <v>0</v>
      </c>
      <c r="M12" s="80">
        <v>199600</v>
      </c>
      <c r="N12" s="80">
        <v>400</v>
      </c>
      <c r="O12" s="87">
        <f t="shared" si="2"/>
        <v>200000</v>
      </c>
      <c r="P12" s="80">
        <v>0</v>
      </c>
      <c r="Q12" s="98">
        <f>99800+99800</f>
        <v>199600</v>
      </c>
      <c r="R12" s="98">
        <f>200+200</f>
        <v>400</v>
      </c>
      <c r="S12" s="82" t="s">
        <v>140</v>
      </c>
      <c r="T12" s="8" t="s">
        <v>84</v>
      </c>
      <c r="U12" s="1"/>
    </row>
    <row r="13" spans="1:21" ht="95.25" customHeight="1">
      <c r="A13" s="100"/>
      <c r="B13" s="100"/>
      <c r="C13" s="123"/>
      <c r="D13" s="71" t="s">
        <v>110</v>
      </c>
      <c r="E13" s="70"/>
      <c r="F13" s="70"/>
      <c r="G13" s="70"/>
      <c r="H13" s="70"/>
      <c r="I13" s="70"/>
      <c r="J13" s="73" t="s">
        <v>125</v>
      </c>
      <c r="K13" s="79">
        <f t="shared" si="1"/>
        <v>180000</v>
      </c>
      <c r="L13" s="80">
        <v>0</v>
      </c>
      <c r="M13" s="80">
        <v>179640</v>
      </c>
      <c r="N13" s="80">
        <v>360</v>
      </c>
      <c r="O13" s="87">
        <f t="shared" si="2"/>
        <v>180000</v>
      </c>
      <c r="P13" s="80">
        <v>0</v>
      </c>
      <c r="Q13" s="98">
        <f>89820+89820</f>
        <v>179640</v>
      </c>
      <c r="R13" s="98">
        <f>180+180</f>
        <v>360</v>
      </c>
      <c r="S13" s="82" t="s">
        <v>141</v>
      </c>
      <c r="T13" s="8" t="s">
        <v>85</v>
      </c>
      <c r="U13" s="1"/>
    </row>
    <row r="14" spans="1:21" ht="60.75" customHeight="1">
      <c r="A14" s="100"/>
      <c r="B14" s="100"/>
      <c r="C14" s="123"/>
      <c r="D14" s="71" t="s">
        <v>110</v>
      </c>
      <c r="E14" s="70"/>
      <c r="F14" s="70"/>
      <c r="G14" s="70"/>
      <c r="H14" s="70"/>
      <c r="I14" s="70"/>
      <c r="J14" s="73" t="s">
        <v>124</v>
      </c>
      <c r="K14" s="79">
        <f t="shared" si="1"/>
        <v>552000</v>
      </c>
      <c r="L14" s="80">
        <v>0</v>
      </c>
      <c r="M14" s="80">
        <v>550896</v>
      </c>
      <c r="N14" s="80">
        <v>1104</v>
      </c>
      <c r="O14" s="87">
        <f t="shared" si="2"/>
        <v>552000</v>
      </c>
      <c r="P14" s="80">
        <v>0</v>
      </c>
      <c r="Q14" s="80">
        <v>550896</v>
      </c>
      <c r="R14" s="98">
        <v>1104</v>
      </c>
      <c r="S14" s="82" t="s">
        <v>143</v>
      </c>
      <c r="T14" s="8" t="s">
        <v>86</v>
      </c>
      <c r="U14" s="1"/>
    </row>
    <row r="15" spans="1:21" ht="101.25" customHeight="1">
      <c r="A15" s="100"/>
      <c r="B15" s="100"/>
      <c r="C15" s="123"/>
      <c r="D15" s="71" t="s">
        <v>111</v>
      </c>
      <c r="E15" s="70"/>
      <c r="F15" s="70"/>
      <c r="G15" s="70"/>
      <c r="H15" s="70"/>
      <c r="I15" s="70"/>
      <c r="J15" s="74" t="s">
        <v>123</v>
      </c>
      <c r="K15" s="79">
        <f t="shared" si="1"/>
        <v>93638.3</v>
      </c>
      <c r="L15" s="80">
        <v>0</v>
      </c>
      <c r="M15" s="83">
        <v>93451.02</v>
      </c>
      <c r="N15" s="81">
        <v>187.28</v>
      </c>
      <c r="O15" s="87">
        <f t="shared" si="2"/>
        <v>93638.3</v>
      </c>
      <c r="P15" s="81">
        <v>0</v>
      </c>
      <c r="Q15" s="81">
        <f>28035.31+65415.71</f>
        <v>93451.02</v>
      </c>
      <c r="R15" s="81">
        <f>56.18+131.1</f>
        <v>187.28</v>
      </c>
      <c r="S15" s="82" t="s">
        <v>100</v>
      </c>
      <c r="T15" s="8" t="s">
        <v>87</v>
      </c>
      <c r="U15" s="1"/>
    </row>
    <row r="16" spans="1:21" ht="90.75" customHeight="1">
      <c r="A16" s="100"/>
      <c r="B16" s="100"/>
      <c r="C16" s="123"/>
      <c r="D16" s="71" t="s">
        <v>111</v>
      </c>
      <c r="E16" s="70"/>
      <c r="F16" s="70"/>
      <c r="G16" s="70"/>
      <c r="H16" s="70"/>
      <c r="I16" s="70"/>
      <c r="J16" s="75" t="s">
        <v>122</v>
      </c>
      <c r="K16" s="79">
        <f t="shared" si="1"/>
        <v>43850</v>
      </c>
      <c r="L16" s="80">
        <v>0</v>
      </c>
      <c r="M16" s="81">
        <v>43762.3</v>
      </c>
      <c r="N16" s="81">
        <v>87.7</v>
      </c>
      <c r="O16" s="87">
        <f t="shared" si="2"/>
        <v>43850</v>
      </c>
      <c r="P16" s="81">
        <v>0</v>
      </c>
      <c r="Q16" s="81">
        <f>13128.69+30633.61</f>
        <v>43762.3</v>
      </c>
      <c r="R16" s="81">
        <f>26.31+61.39</f>
        <v>87.7</v>
      </c>
      <c r="S16" s="82" t="s">
        <v>101</v>
      </c>
      <c r="T16" s="8" t="s">
        <v>88</v>
      </c>
      <c r="U16" s="1"/>
    </row>
    <row r="17" spans="1:21" ht="73.5" customHeight="1">
      <c r="A17" s="100"/>
      <c r="B17" s="100"/>
      <c r="C17" s="123"/>
      <c r="D17" s="71" t="s">
        <v>111</v>
      </c>
      <c r="E17" s="70"/>
      <c r="F17" s="70"/>
      <c r="G17" s="70"/>
      <c r="H17" s="70"/>
      <c r="I17" s="70"/>
      <c r="J17" s="74" t="s">
        <v>121</v>
      </c>
      <c r="K17" s="79">
        <f t="shared" si="1"/>
        <v>54103</v>
      </c>
      <c r="L17" s="80">
        <v>0</v>
      </c>
      <c r="M17" s="81">
        <v>53994.79</v>
      </c>
      <c r="N17" s="81">
        <v>108.21</v>
      </c>
      <c r="O17" s="87">
        <f t="shared" si="2"/>
        <v>54103</v>
      </c>
      <c r="P17" s="81">
        <v>0</v>
      </c>
      <c r="Q17" s="81">
        <f>16198.44+37796.35</f>
        <v>53994.79</v>
      </c>
      <c r="R17" s="81">
        <f>32.46+75.75</f>
        <v>108.21000000000001</v>
      </c>
      <c r="S17" s="67" t="s">
        <v>135</v>
      </c>
      <c r="T17" s="8" t="s">
        <v>89</v>
      </c>
      <c r="U17" s="1"/>
    </row>
    <row r="18" spans="1:21" ht="94.5" customHeight="1">
      <c r="A18" s="100"/>
      <c r="B18" s="100"/>
      <c r="C18" s="123"/>
      <c r="D18" s="71" t="s">
        <v>111</v>
      </c>
      <c r="E18" s="70"/>
      <c r="F18" s="70"/>
      <c r="G18" s="70"/>
      <c r="H18" s="70"/>
      <c r="I18" s="70"/>
      <c r="J18" s="74" t="s">
        <v>120</v>
      </c>
      <c r="K18" s="79">
        <f t="shared" si="1"/>
        <v>37705</v>
      </c>
      <c r="L18" s="80">
        <v>0</v>
      </c>
      <c r="M18" s="81">
        <v>37629.59</v>
      </c>
      <c r="N18" s="81">
        <v>75.41</v>
      </c>
      <c r="O18" s="87">
        <f t="shared" si="2"/>
        <v>37705</v>
      </c>
      <c r="P18" s="81">
        <v>0</v>
      </c>
      <c r="Q18" s="81">
        <f>11288.88+26340.71</f>
        <v>37629.59</v>
      </c>
      <c r="R18" s="81">
        <f>22.62+52.79</f>
        <v>75.41</v>
      </c>
      <c r="S18" s="82" t="s">
        <v>136</v>
      </c>
      <c r="T18" s="8" t="s">
        <v>90</v>
      </c>
      <c r="U18" s="1"/>
    </row>
    <row r="19" spans="1:21" ht="96" customHeight="1">
      <c r="A19" s="100"/>
      <c r="B19" s="100"/>
      <c r="C19" s="123"/>
      <c r="D19" s="71" t="s">
        <v>111</v>
      </c>
      <c r="E19" s="70"/>
      <c r="F19" s="70"/>
      <c r="G19" s="70"/>
      <c r="H19" s="70"/>
      <c r="I19" s="70"/>
      <c r="J19" s="76" t="s">
        <v>119</v>
      </c>
      <c r="K19" s="79">
        <f t="shared" si="1"/>
        <v>51768</v>
      </c>
      <c r="L19" s="80">
        <v>0</v>
      </c>
      <c r="M19" s="81">
        <v>51664.46</v>
      </c>
      <c r="N19" s="81">
        <v>103.54</v>
      </c>
      <c r="O19" s="87">
        <f t="shared" si="2"/>
        <v>51768.00000000001</v>
      </c>
      <c r="P19" s="81">
        <v>0</v>
      </c>
      <c r="Q19" s="81">
        <f>15499.34+36165.12</f>
        <v>51664.46000000001</v>
      </c>
      <c r="R19" s="81">
        <f>31.06+72.48</f>
        <v>103.54</v>
      </c>
      <c r="S19" s="82" t="s">
        <v>102</v>
      </c>
      <c r="T19" s="8" t="s">
        <v>91</v>
      </c>
      <c r="U19" s="1"/>
    </row>
    <row r="20" spans="1:21" ht="98.25" customHeight="1">
      <c r="A20" s="100"/>
      <c r="B20" s="100"/>
      <c r="C20" s="123"/>
      <c r="D20" s="71" t="s">
        <v>111</v>
      </c>
      <c r="E20" s="70"/>
      <c r="F20" s="70"/>
      <c r="G20" s="70"/>
      <c r="H20" s="70"/>
      <c r="I20" s="70"/>
      <c r="J20" s="77" t="s">
        <v>118</v>
      </c>
      <c r="K20" s="79">
        <f t="shared" si="1"/>
        <v>46755.450000000004</v>
      </c>
      <c r="L20" s="80">
        <v>0</v>
      </c>
      <c r="M20" s="81">
        <v>46661.94</v>
      </c>
      <c r="N20" s="81">
        <v>93.51</v>
      </c>
      <c r="O20" s="87">
        <f t="shared" si="2"/>
        <v>46755.450000000004</v>
      </c>
      <c r="P20" s="81">
        <v>0</v>
      </c>
      <c r="Q20" s="81">
        <f>13998.59+32663.35</f>
        <v>46661.94</v>
      </c>
      <c r="R20" s="81">
        <f>28.05+65.46</f>
        <v>93.50999999999999</v>
      </c>
      <c r="S20" s="82" t="s">
        <v>103</v>
      </c>
      <c r="T20" s="8" t="s">
        <v>92</v>
      </c>
      <c r="U20" s="1"/>
    </row>
    <row r="21" spans="1:21" ht="85.5" customHeight="1">
      <c r="A21" s="100"/>
      <c r="B21" s="100"/>
      <c r="C21" s="123"/>
      <c r="D21" s="71" t="s">
        <v>111</v>
      </c>
      <c r="E21" s="70"/>
      <c r="F21" s="70"/>
      <c r="G21" s="70"/>
      <c r="H21" s="70"/>
      <c r="I21" s="70"/>
      <c r="J21" s="77" t="s">
        <v>117</v>
      </c>
      <c r="K21" s="79">
        <f t="shared" si="1"/>
        <v>85863</v>
      </c>
      <c r="L21" s="80">
        <v>0</v>
      </c>
      <c r="M21" s="81">
        <v>85691.27</v>
      </c>
      <c r="N21" s="81">
        <v>171.73</v>
      </c>
      <c r="O21" s="87">
        <f t="shared" si="2"/>
        <v>85863</v>
      </c>
      <c r="P21" s="81">
        <v>0</v>
      </c>
      <c r="Q21" s="84">
        <f>25507.38+200+59983.89</f>
        <v>85691.27</v>
      </c>
      <c r="R21" s="84">
        <f>51.52+120.21</f>
        <v>171.73</v>
      </c>
      <c r="S21" s="82" t="s">
        <v>104</v>
      </c>
      <c r="T21" s="8" t="s">
        <v>93</v>
      </c>
      <c r="U21" s="1"/>
    </row>
    <row r="22" spans="1:21" ht="95.25" customHeight="1">
      <c r="A22" s="100"/>
      <c r="B22" s="100"/>
      <c r="C22" s="123"/>
      <c r="D22" s="71" t="s">
        <v>111</v>
      </c>
      <c r="E22" s="70"/>
      <c r="F22" s="70"/>
      <c r="G22" s="70"/>
      <c r="H22" s="70"/>
      <c r="I22" s="70"/>
      <c r="J22" s="78" t="s">
        <v>116</v>
      </c>
      <c r="K22" s="79">
        <f t="shared" si="1"/>
        <v>20000</v>
      </c>
      <c r="L22" s="22">
        <v>0</v>
      </c>
      <c r="M22" s="81">
        <v>19960</v>
      </c>
      <c r="N22" s="81">
        <v>40</v>
      </c>
      <c r="O22" s="87">
        <f t="shared" si="2"/>
        <v>20000</v>
      </c>
      <c r="P22" s="81">
        <v>0</v>
      </c>
      <c r="Q22" s="81">
        <f>5988+13972</f>
        <v>19960</v>
      </c>
      <c r="R22" s="81">
        <f>12+28</f>
        <v>40</v>
      </c>
      <c r="S22" s="82" t="s">
        <v>105</v>
      </c>
      <c r="T22" s="8" t="s">
        <v>94</v>
      </c>
      <c r="U22" s="1"/>
    </row>
    <row r="23" spans="1:21" ht="96.75" customHeight="1">
      <c r="A23" s="100"/>
      <c r="B23" s="100"/>
      <c r="C23" s="123"/>
      <c r="D23" s="71" t="s">
        <v>111</v>
      </c>
      <c r="E23" s="70"/>
      <c r="F23" s="70"/>
      <c r="G23" s="70"/>
      <c r="H23" s="70"/>
      <c r="I23" s="70"/>
      <c r="J23" s="21" t="s">
        <v>115</v>
      </c>
      <c r="K23" s="79">
        <f t="shared" si="1"/>
        <v>20000</v>
      </c>
      <c r="L23" s="22">
        <v>0</v>
      </c>
      <c r="M23" s="81">
        <v>19960</v>
      </c>
      <c r="N23" s="81">
        <v>40</v>
      </c>
      <c r="O23" s="87">
        <f t="shared" si="2"/>
        <v>20000</v>
      </c>
      <c r="P23" s="81">
        <v>0</v>
      </c>
      <c r="Q23" s="81">
        <f>5988+13972</f>
        <v>19960</v>
      </c>
      <c r="R23" s="81">
        <f>12+28</f>
        <v>40</v>
      </c>
      <c r="S23" s="82" t="s">
        <v>106</v>
      </c>
      <c r="T23" s="8" t="s">
        <v>95</v>
      </c>
      <c r="U23" s="1"/>
    </row>
    <row r="24" spans="1:21" ht="107.25" customHeight="1">
      <c r="A24" s="100"/>
      <c r="B24" s="100"/>
      <c r="C24" s="123"/>
      <c r="D24" s="71" t="s">
        <v>111</v>
      </c>
      <c r="E24" s="70"/>
      <c r="F24" s="70"/>
      <c r="G24" s="70"/>
      <c r="H24" s="70"/>
      <c r="I24" s="70"/>
      <c r="J24" s="21" t="s">
        <v>114</v>
      </c>
      <c r="K24" s="79">
        <f t="shared" si="1"/>
        <v>20437</v>
      </c>
      <c r="L24" s="22">
        <v>0</v>
      </c>
      <c r="M24" s="81">
        <v>20396.13</v>
      </c>
      <c r="N24" s="81">
        <v>40.87</v>
      </c>
      <c r="O24" s="87">
        <f t="shared" si="2"/>
        <v>20437</v>
      </c>
      <c r="P24" s="81">
        <v>0</v>
      </c>
      <c r="Q24" s="81">
        <f>6118.84+14277.29</f>
        <v>20396.13</v>
      </c>
      <c r="R24" s="81">
        <f>12.26+28.61</f>
        <v>40.87</v>
      </c>
      <c r="S24" s="82" t="s">
        <v>107</v>
      </c>
      <c r="T24" s="8" t="s">
        <v>96</v>
      </c>
      <c r="U24" s="1"/>
    </row>
    <row r="25" spans="1:21" ht="84" customHeight="1">
      <c r="A25" s="100"/>
      <c r="B25" s="100"/>
      <c r="C25" s="123"/>
      <c r="D25" s="71" t="s">
        <v>111</v>
      </c>
      <c r="E25" s="70"/>
      <c r="F25" s="70"/>
      <c r="G25" s="70"/>
      <c r="H25" s="70"/>
      <c r="I25" s="70"/>
      <c r="J25" s="21" t="s">
        <v>113</v>
      </c>
      <c r="K25" s="79">
        <f t="shared" si="1"/>
        <v>35647</v>
      </c>
      <c r="L25" s="22">
        <v>0</v>
      </c>
      <c r="M25" s="81">
        <v>35575.71</v>
      </c>
      <c r="N25" s="81">
        <v>71.29</v>
      </c>
      <c r="O25" s="87">
        <f t="shared" si="2"/>
        <v>35647</v>
      </c>
      <c r="P25" s="81">
        <v>0</v>
      </c>
      <c r="Q25" s="81">
        <f>10672.71+24903</f>
        <v>35575.71</v>
      </c>
      <c r="R25" s="81">
        <f>21.39+49.9</f>
        <v>71.28999999999999</v>
      </c>
      <c r="S25" s="82" t="s">
        <v>108</v>
      </c>
      <c r="T25" s="8" t="s">
        <v>97</v>
      </c>
      <c r="U25" s="1"/>
    </row>
    <row r="26" spans="1:21" ht="94.5" customHeight="1" thickBot="1">
      <c r="A26" s="101"/>
      <c r="B26" s="101"/>
      <c r="C26" s="124"/>
      <c r="D26" s="72" t="s">
        <v>111</v>
      </c>
      <c r="E26" s="70"/>
      <c r="F26" s="70"/>
      <c r="G26" s="70"/>
      <c r="H26" s="70"/>
      <c r="I26" s="70"/>
      <c r="J26" s="21" t="s">
        <v>112</v>
      </c>
      <c r="K26" s="79">
        <f t="shared" si="1"/>
        <v>20000</v>
      </c>
      <c r="L26" s="22">
        <v>0</v>
      </c>
      <c r="M26" s="81">
        <v>19960</v>
      </c>
      <c r="N26" s="81">
        <v>40</v>
      </c>
      <c r="O26" s="87">
        <f t="shared" si="2"/>
        <v>20000</v>
      </c>
      <c r="P26" s="81">
        <v>0</v>
      </c>
      <c r="Q26" s="81">
        <f>5988+13972</f>
        <v>19960</v>
      </c>
      <c r="R26" s="81">
        <f>12+28</f>
        <v>40</v>
      </c>
      <c r="S26" s="82" t="s">
        <v>109</v>
      </c>
      <c r="T26" s="8" t="s">
        <v>98</v>
      </c>
      <c r="U26" s="1"/>
    </row>
    <row r="27" spans="1:21" ht="42.75" customHeight="1">
      <c r="A27" s="105" t="s">
        <v>26</v>
      </c>
      <c r="B27" s="108" t="s">
        <v>27</v>
      </c>
      <c r="C27" s="111" t="s">
        <v>28</v>
      </c>
      <c r="D27" s="114"/>
      <c r="E27" s="108" t="s">
        <v>29</v>
      </c>
      <c r="F27" s="27"/>
      <c r="G27" s="27"/>
      <c r="H27" s="27"/>
      <c r="I27" s="27"/>
      <c r="J27" s="28"/>
      <c r="K27" s="29">
        <f>K28+K29+K30+K32+K31</f>
        <v>3602948.68</v>
      </c>
      <c r="L27" s="29">
        <f aca="true" t="shared" si="3" ref="L27:R27">L28+L29+L30+L32+L31</f>
        <v>3531250.0021</v>
      </c>
      <c r="M27" s="29">
        <f t="shared" si="3"/>
        <v>35666.187900000004</v>
      </c>
      <c r="N27" s="29">
        <f t="shared" si="3"/>
        <v>36029.49</v>
      </c>
      <c r="O27" s="29">
        <f t="shared" si="3"/>
        <v>3602948.6800000006</v>
      </c>
      <c r="P27" s="29">
        <f t="shared" si="3"/>
        <v>3531250.0021</v>
      </c>
      <c r="Q27" s="29">
        <f t="shared" si="3"/>
        <v>35669.187900000004</v>
      </c>
      <c r="R27" s="29">
        <f t="shared" si="3"/>
        <v>36029.49</v>
      </c>
      <c r="S27" s="30"/>
      <c r="T27" s="31"/>
      <c r="U27" s="1"/>
    </row>
    <row r="28" spans="1:21" s="13" customFormat="1" ht="98.25" customHeight="1">
      <c r="A28" s="106"/>
      <c r="B28" s="109"/>
      <c r="C28" s="112"/>
      <c r="D28" s="115"/>
      <c r="E28" s="109"/>
      <c r="F28" s="14">
        <v>3602948.68</v>
      </c>
      <c r="G28" s="14">
        <v>3531250</v>
      </c>
      <c r="H28" s="14">
        <v>35669.19</v>
      </c>
      <c r="I28" s="14">
        <v>36029.49</v>
      </c>
      <c r="J28" s="25" t="s">
        <v>38</v>
      </c>
      <c r="K28" s="17">
        <v>2438670</v>
      </c>
      <c r="L28" s="22">
        <v>2390140.47</v>
      </c>
      <c r="M28" s="22">
        <v>24142.83</v>
      </c>
      <c r="N28" s="22">
        <v>24386.7</v>
      </c>
      <c r="O28" s="17">
        <f>P28+Q28+R28</f>
        <v>2438670.0000000005</v>
      </c>
      <c r="P28" s="22">
        <v>2390140.47</v>
      </c>
      <c r="Q28" s="22">
        <v>24142.83</v>
      </c>
      <c r="R28" s="22">
        <v>24386.7</v>
      </c>
      <c r="S28" s="21" t="s">
        <v>74</v>
      </c>
      <c r="T28" s="32" t="s">
        <v>73</v>
      </c>
      <c r="U28" s="12"/>
    </row>
    <row r="29" spans="1:21" s="13" customFormat="1" ht="98.25" customHeight="1">
      <c r="A29" s="106"/>
      <c r="B29" s="109"/>
      <c r="C29" s="112"/>
      <c r="D29" s="115"/>
      <c r="E29" s="109"/>
      <c r="F29" s="18"/>
      <c r="G29" s="18"/>
      <c r="H29" s="18"/>
      <c r="I29" s="18"/>
      <c r="J29" s="25" t="s">
        <v>39</v>
      </c>
      <c r="K29" s="17">
        <v>507300</v>
      </c>
      <c r="L29" s="22">
        <v>497204.73</v>
      </c>
      <c r="M29" s="22">
        <v>5022.27</v>
      </c>
      <c r="N29" s="22">
        <v>5073</v>
      </c>
      <c r="O29" s="17">
        <f aca="true" t="shared" si="4" ref="O29:O32">P29+Q29+R29</f>
        <v>507300</v>
      </c>
      <c r="P29" s="22">
        <v>497204.73</v>
      </c>
      <c r="Q29" s="22">
        <v>5022.27</v>
      </c>
      <c r="R29" s="22">
        <v>5073</v>
      </c>
      <c r="S29" s="20" t="s">
        <v>66</v>
      </c>
      <c r="T29" s="33" t="s">
        <v>62</v>
      </c>
      <c r="U29" s="12"/>
    </row>
    <row r="30" spans="1:21" s="13" customFormat="1" ht="98.25" customHeight="1">
      <c r="A30" s="106"/>
      <c r="B30" s="109"/>
      <c r="C30" s="112"/>
      <c r="D30" s="115"/>
      <c r="E30" s="109"/>
      <c r="F30" s="18"/>
      <c r="G30" s="18"/>
      <c r="H30" s="18"/>
      <c r="I30" s="18"/>
      <c r="J30" s="21" t="s">
        <v>43</v>
      </c>
      <c r="K30" s="22">
        <v>335330</v>
      </c>
      <c r="L30" s="22">
        <v>328656.93</v>
      </c>
      <c r="M30" s="22">
        <v>3319.77</v>
      </c>
      <c r="N30" s="22">
        <v>3353.3</v>
      </c>
      <c r="O30" s="17">
        <f t="shared" si="4"/>
        <v>335330</v>
      </c>
      <c r="P30" s="22">
        <v>328656.93</v>
      </c>
      <c r="Q30" s="15">
        <v>3319.77</v>
      </c>
      <c r="R30" s="15">
        <v>3353.3</v>
      </c>
      <c r="S30" s="21" t="s">
        <v>48</v>
      </c>
      <c r="T30" s="34" t="s">
        <v>46</v>
      </c>
      <c r="U30" s="12"/>
    </row>
    <row r="31" spans="1:21" s="13" customFormat="1" ht="98.25" customHeight="1">
      <c r="A31" s="106"/>
      <c r="B31" s="109"/>
      <c r="C31" s="112"/>
      <c r="D31" s="115"/>
      <c r="E31" s="109"/>
      <c r="F31" s="18"/>
      <c r="G31" s="18"/>
      <c r="H31" s="18"/>
      <c r="I31" s="18"/>
      <c r="J31" s="21" t="s">
        <v>44</v>
      </c>
      <c r="K31" s="22">
        <v>245960</v>
      </c>
      <c r="L31" s="22">
        <v>241065.4</v>
      </c>
      <c r="M31" s="22">
        <v>2432</v>
      </c>
      <c r="N31" s="22">
        <v>2459.6</v>
      </c>
      <c r="O31" s="17">
        <f t="shared" si="4"/>
        <v>245960</v>
      </c>
      <c r="P31" s="22">
        <v>241065.4</v>
      </c>
      <c r="Q31" s="15">
        <v>2435</v>
      </c>
      <c r="R31" s="22">
        <v>2459.6</v>
      </c>
      <c r="S31" s="21" t="s">
        <v>49</v>
      </c>
      <c r="T31" s="35" t="s">
        <v>47</v>
      </c>
      <c r="U31" s="12"/>
    </row>
    <row r="32" spans="1:21" s="13" customFormat="1" ht="98.25" customHeight="1" thickBot="1">
      <c r="A32" s="107"/>
      <c r="B32" s="110"/>
      <c r="C32" s="113"/>
      <c r="D32" s="116"/>
      <c r="E32" s="110"/>
      <c r="F32" s="36"/>
      <c r="G32" s="36"/>
      <c r="H32" s="36"/>
      <c r="I32" s="36"/>
      <c r="J32" s="37" t="s">
        <v>45</v>
      </c>
      <c r="K32" s="38">
        <v>75688.68</v>
      </c>
      <c r="L32" s="39">
        <v>74182.4721</v>
      </c>
      <c r="M32" s="39">
        <v>749.3178999999999</v>
      </c>
      <c r="N32" s="38">
        <v>756.89</v>
      </c>
      <c r="O32" s="38">
        <f t="shared" si="4"/>
        <v>75688.68</v>
      </c>
      <c r="P32" s="39">
        <v>74182.4721</v>
      </c>
      <c r="Q32" s="39">
        <v>749.3178999999999</v>
      </c>
      <c r="R32" s="38">
        <v>756.89</v>
      </c>
      <c r="S32" s="40" t="s">
        <v>63</v>
      </c>
      <c r="T32" s="41" t="s">
        <v>61</v>
      </c>
      <c r="U32" s="12"/>
    </row>
    <row r="33" spans="1:21" ht="90.75" customHeight="1">
      <c r="A33" s="132" t="s">
        <v>11</v>
      </c>
      <c r="B33" s="135" t="s">
        <v>12</v>
      </c>
      <c r="C33" s="138" t="s">
        <v>14</v>
      </c>
      <c r="D33" s="42"/>
      <c r="E33" s="43" t="s">
        <v>21</v>
      </c>
      <c r="F33" s="44">
        <f>G33+H33+I33</f>
        <v>3380832.9000000004</v>
      </c>
      <c r="G33" s="44">
        <f>G35+G40+G41+G36+G37</f>
        <v>3157568.7300000004</v>
      </c>
      <c r="H33" s="44">
        <f aca="true" t="shared" si="5" ref="H33:I33">H35+H40+H41+H36+H37</f>
        <v>31896.270000000004</v>
      </c>
      <c r="I33" s="44">
        <f t="shared" si="5"/>
        <v>191367.9</v>
      </c>
      <c r="J33" s="45"/>
      <c r="K33" s="44">
        <f>K35+K40+K41+K36+K37</f>
        <v>3380832.9</v>
      </c>
      <c r="L33" s="44">
        <f aca="true" t="shared" si="6" ref="L33:R33">L35+L40+L41+L36+L37</f>
        <v>3157568.7300000004</v>
      </c>
      <c r="M33" s="44">
        <f t="shared" si="6"/>
        <v>31896.270000000004</v>
      </c>
      <c r="N33" s="44">
        <f t="shared" si="6"/>
        <v>191367.9</v>
      </c>
      <c r="O33" s="44">
        <f t="shared" si="6"/>
        <v>3380832.9000000004</v>
      </c>
      <c r="P33" s="44">
        <f t="shared" si="6"/>
        <v>3157568.7300000004</v>
      </c>
      <c r="Q33" s="44">
        <f t="shared" si="6"/>
        <v>31896.270000000004</v>
      </c>
      <c r="R33" s="44">
        <f t="shared" si="6"/>
        <v>191367.9</v>
      </c>
      <c r="S33" s="46"/>
      <c r="T33" s="47"/>
      <c r="U33" s="1"/>
    </row>
    <row r="34" spans="1:21" ht="20.25" customHeight="1">
      <c r="A34" s="133"/>
      <c r="B34" s="136"/>
      <c r="C34" s="139"/>
      <c r="D34" s="142" t="s">
        <v>30</v>
      </c>
      <c r="E34" s="143"/>
      <c r="F34" s="143"/>
      <c r="G34" s="143"/>
      <c r="H34" s="143"/>
      <c r="I34" s="144"/>
      <c r="J34" s="25"/>
      <c r="K34" s="22"/>
      <c r="L34" s="22"/>
      <c r="M34" s="22"/>
      <c r="N34" s="22"/>
      <c r="O34" s="22"/>
      <c r="P34" s="22"/>
      <c r="Q34" s="22"/>
      <c r="R34" s="22"/>
      <c r="S34" s="20"/>
      <c r="T34" s="32"/>
      <c r="U34" s="1"/>
    </row>
    <row r="35" spans="1:21" ht="92.25" customHeight="1">
      <c r="A35" s="133"/>
      <c r="B35" s="136"/>
      <c r="C35" s="140"/>
      <c r="D35" s="26" t="s">
        <v>32</v>
      </c>
      <c r="E35" s="24"/>
      <c r="F35" s="14">
        <v>1013973.9</v>
      </c>
      <c r="G35" s="14">
        <v>947012.87</v>
      </c>
      <c r="H35" s="14">
        <v>9566.28</v>
      </c>
      <c r="I35" s="14">
        <v>57394.75</v>
      </c>
      <c r="J35" s="21" t="s">
        <v>41</v>
      </c>
      <c r="K35" s="22">
        <v>1013973.9</v>
      </c>
      <c r="L35" s="14">
        <v>947012.87</v>
      </c>
      <c r="M35" s="14">
        <v>9566.28</v>
      </c>
      <c r="N35" s="14">
        <v>57394.75</v>
      </c>
      <c r="O35" s="17">
        <f aca="true" t="shared" si="7" ref="O35:O43">P35+Q35+R35</f>
        <v>1013973.9</v>
      </c>
      <c r="P35" s="14">
        <v>947012.87</v>
      </c>
      <c r="Q35" s="14">
        <v>9566.28</v>
      </c>
      <c r="R35" s="14">
        <v>57394.75</v>
      </c>
      <c r="S35" s="20" t="s">
        <v>64</v>
      </c>
      <c r="T35" s="32" t="s">
        <v>65</v>
      </c>
      <c r="U35" s="1"/>
    </row>
    <row r="36" spans="1:21" ht="84.75" customHeight="1">
      <c r="A36" s="133"/>
      <c r="B36" s="136"/>
      <c r="C36" s="140"/>
      <c r="D36" s="120" t="s">
        <v>70</v>
      </c>
      <c r="E36" s="118"/>
      <c r="F36" s="118">
        <v>1116841</v>
      </c>
      <c r="G36" s="118">
        <f>L36+L37</f>
        <v>1043086.81</v>
      </c>
      <c r="H36" s="118">
        <f>M36+M37</f>
        <v>10536.77</v>
      </c>
      <c r="I36" s="118">
        <f>N36+N37</f>
        <v>63217.42</v>
      </c>
      <c r="J36" s="21" t="s">
        <v>71</v>
      </c>
      <c r="K36" s="22">
        <v>587960</v>
      </c>
      <c r="L36" s="22">
        <v>549132.17</v>
      </c>
      <c r="M36" s="22">
        <v>5547.07</v>
      </c>
      <c r="N36" s="22">
        <v>33280.76</v>
      </c>
      <c r="O36" s="69">
        <f t="shared" si="7"/>
        <v>587960</v>
      </c>
      <c r="P36" s="22">
        <v>549132.17</v>
      </c>
      <c r="Q36" s="22">
        <v>5547.07</v>
      </c>
      <c r="R36" s="22">
        <v>33280.76</v>
      </c>
      <c r="S36" s="20" t="s">
        <v>78</v>
      </c>
      <c r="T36" s="32" t="s">
        <v>75</v>
      </c>
      <c r="U36" s="1"/>
    </row>
    <row r="37" spans="1:21" ht="84.75" customHeight="1">
      <c r="A37" s="133"/>
      <c r="B37" s="136"/>
      <c r="C37" s="140"/>
      <c r="D37" s="121"/>
      <c r="E37" s="119"/>
      <c r="F37" s="119"/>
      <c r="G37" s="119"/>
      <c r="H37" s="119"/>
      <c r="I37" s="119"/>
      <c r="J37" s="21" t="s">
        <v>72</v>
      </c>
      <c r="K37" s="22">
        <v>528881</v>
      </c>
      <c r="L37" s="22">
        <v>493954.64</v>
      </c>
      <c r="M37" s="22">
        <v>4989.7</v>
      </c>
      <c r="N37" s="22">
        <v>29936.66</v>
      </c>
      <c r="O37" s="69">
        <f t="shared" si="7"/>
        <v>528881</v>
      </c>
      <c r="P37" s="22">
        <v>493954.64</v>
      </c>
      <c r="Q37" s="22">
        <v>4989.7</v>
      </c>
      <c r="R37" s="22">
        <v>29936.66</v>
      </c>
      <c r="S37" s="20" t="s">
        <v>77</v>
      </c>
      <c r="T37" s="32" t="s">
        <v>76</v>
      </c>
      <c r="U37" s="1"/>
    </row>
    <row r="38" spans="1:21" ht="84.75" customHeight="1">
      <c r="A38" s="133"/>
      <c r="B38" s="136"/>
      <c r="C38" s="140"/>
      <c r="D38" s="145" t="s">
        <v>33</v>
      </c>
      <c r="E38" s="147" t="s">
        <v>67</v>
      </c>
      <c r="F38" s="117">
        <v>1116841</v>
      </c>
      <c r="G38" s="117">
        <v>1043086.81</v>
      </c>
      <c r="H38" s="117">
        <v>10536.77</v>
      </c>
      <c r="I38" s="117">
        <v>63217.42</v>
      </c>
      <c r="J38" s="64" t="s">
        <v>42</v>
      </c>
      <c r="K38" s="65">
        <f>F38-K39</f>
        <v>5584.209999999963</v>
      </c>
      <c r="L38" s="65">
        <v>5215.44</v>
      </c>
      <c r="M38" s="65">
        <v>52.68</v>
      </c>
      <c r="N38" s="65">
        <v>316.09</v>
      </c>
      <c r="O38" s="66">
        <f t="shared" si="7"/>
        <v>0</v>
      </c>
      <c r="P38" s="65">
        <v>0</v>
      </c>
      <c r="Q38" s="65">
        <v>0</v>
      </c>
      <c r="R38" s="65">
        <v>0</v>
      </c>
      <c r="S38" s="67">
        <v>0</v>
      </c>
      <c r="T38" s="68" t="s">
        <v>69</v>
      </c>
      <c r="U38" s="1"/>
    </row>
    <row r="39" spans="1:21" ht="82.5" customHeight="1">
      <c r="A39" s="133"/>
      <c r="B39" s="136"/>
      <c r="C39" s="140"/>
      <c r="D39" s="146"/>
      <c r="E39" s="147"/>
      <c r="F39" s="117"/>
      <c r="G39" s="117"/>
      <c r="H39" s="117"/>
      <c r="I39" s="117"/>
      <c r="J39" s="64" t="s">
        <v>40</v>
      </c>
      <c r="K39" s="65">
        <v>1111256.79</v>
      </c>
      <c r="L39" s="65">
        <v>1037871.37</v>
      </c>
      <c r="M39" s="65">
        <v>10484.09</v>
      </c>
      <c r="N39" s="65">
        <v>62901.33</v>
      </c>
      <c r="O39" s="66">
        <f t="shared" si="7"/>
        <v>0</v>
      </c>
      <c r="P39" s="65">
        <v>0</v>
      </c>
      <c r="Q39" s="65">
        <v>0</v>
      </c>
      <c r="R39" s="65">
        <v>0</v>
      </c>
      <c r="S39" s="67">
        <v>0</v>
      </c>
      <c r="T39" s="68" t="s">
        <v>68</v>
      </c>
      <c r="U39" s="1"/>
    </row>
    <row r="40" spans="1:21" ht="94.5" customHeight="1">
      <c r="A40" s="133"/>
      <c r="B40" s="136"/>
      <c r="C40" s="140"/>
      <c r="D40" s="16" t="s">
        <v>34</v>
      </c>
      <c r="E40" s="23"/>
      <c r="F40" s="15">
        <v>1210018</v>
      </c>
      <c r="G40" s="15">
        <v>1130110.58</v>
      </c>
      <c r="H40" s="15">
        <v>11415.84</v>
      </c>
      <c r="I40" s="15">
        <v>68491.58</v>
      </c>
      <c r="J40" s="21" t="s">
        <v>36</v>
      </c>
      <c r="K40" s="15">
        <v>1210018</v>
      </c>
      <c r="L40" s="15">
        <v>1130110.58</v>
      </c>
      <c r="M40" s="15">
        <v>11415.84</v>
      </c>
      <c r="N40" s="15">
        <v>68491.58</v>
      </c>
      <c r="O40" s="17">
        <f t="shared" si="7"/>
        <v>1210018.0000000002</v>
      </c>
      <c r="P40" s="15">
        <v>1130110.58</v>
      </c>
      <c r="Q40" s="15">
        <v>11415.84</v>
      </c>
      <c r="R40" s="15">
        <v>68491.58</v>
      </c>
      <c r="S40" s="20" t="s">
        <v>59</v>
      </c>
      <c r="T40" s="32" t="s">
        <v>60</v>
      </c>
      <c r="U40" s="1"/>
    </row>
    <row r="41" spans="1:21" ht="74.25" customHeight="1" thickBot="1">
      <c r="A41" s="133"/>
      <c r="B41" s="137"/>
      <c r="C41" s="141"/>
      <c r="D41" s="48" t="s">
        <v>35</v>
      </c>
      <c r="E41" s="37"/>
      <c r="F41" s="39">
        <v>40000</v>
      </c>
      <c r="G41" s="39">
        <v>37358.47</v>
      </c>
      <c r="H41" s="39">
        <v>377.38</v>
      </c>
      <c r="I41" s="39">
        <v>2264.15</v>
      </c>
      <c r="J41" s="37" t="s">
        <v>37</v>
      </c>
      <c r="K41" s="39">
        <v>40000</v>
      </c>
      <c r="L41" s="39">
        <v>37358.47</v>
      </c>
      <c r="M41" s="39">
        <v>377.38</v>
      </c>
      <c r="N41" s="39">
        <v>2264.15</v>
      </c>
      <c r="O41" s="38">
        <f t="shared" si="7"/>
        <v>40000</v>
      </c>
      <c r="P41" s="39">
        <v>37358.47</v>
      </c>
      <c r="Q41" s="39">
        <v>377.38</v>
      </c>
      <c r="R41" s="39">
        <v>2264.15</v>
      </c>
      <c r="S41" s="49" t="s">
        <v>57</v>
      </c>
      <c r="T41" s="50" t="s">
        <v>58</v>
      </c>
      <c r="U41" s="1"/>
    </row>
    <row r="42" spans="1:23" s="11" customFormat="1" ht="80.25" customHeight="1">
      <c r="A42" s="133"/>
      <c r="B42" s="126" t="s">
        <v>15</v>
      </c>
      <c r="C42" s="129" t="s">
        <v>14</v>
      </c>
      <c r="D42" s="53"/>
      <c r="E42" s="129" t="s">
        <v>16</v>
      </c>
      <c r="F42" s="102">
        <f>SUM(G42:H43)</f>
        <v>47745000</v>
      </c>
      <c r="G42" s="102">
        <v>47268700</v>
      </c>
      <c r="H42" s="102">
        <v>476300</v>
      </c>
      <c r="I42" s="102">
        <v>0</v>
      </c>
      <c r="J42" s="54" t="s">
        <v>19</v>
      </c>
      <c r="K42" s="55">
        <f>SUM(L42:M42)</f>
        <v>48616421.760000005</v>
      </c>
      <c r="L42" s="55">
        <v>46184681.7</v>
      </c>
      <c r="M42" s="55">
        <v>2431740.06</v>
      </c>
      <c r="N42" s="55">
        <v>0</v>
      </c>
      <c r="O42" s="56">
        <f t="shared" si="7"/>
        <v>14584926.53</v>
      </c>
      <c r="P42" s="55">
        <v>14439077.26</v>
      </c>
      <c r="Q42" s="55">
        <v>145849.27</v>
      </c>
      <c r="R42" s="55">
        <v>0</v>
      </c>
      <c r="S42" s="54" t="s">
        <v>53</v>
      </c>
      <c r="T42" s="57" t="s">
        <v>50</v>
      </c>
      <c r="U42" s="10"/>
      <c r="V42" s="10"/>
      <c r="W42" s="10"/>
    </row>
    <row r="43" spans="1:23" s="11" customFormat="1" ht="75">
      <c r="A43" s="133"/>
      <c r="B43" s="127"/>
      <c r="C43" s="130"/>
      <c r="D43" s="19"/>
      <c r="E43" s="130"/>
      <c r="F43" s="103"/>
      <c r="G43" s="103"/>
      <c r="H43" s="103"/>
      <c r="I43" s="103"/>
      <c r="J43" s="8" t="s">
        <v>20</v>
      </c>
      <c r="K43" s="9">
        <f aca="true" t="shared" si="8" ref="K43">SUM(L43:N43)</f>
        <v>46873478.239999995</v>
      </c>
      <c r="L43" s="9">
        <v>44528918.3</v>
      </c>
      <c r="M43" s="9">
        <v>2344559.94</v>
      </c>
      <c r="N43" s="9">
        <v>0</v>
      </c>
      <c r="O43" s="17">
        <f t="shared" si="7"/>
        <v>14062043.469999999</v>
      </c>
      <c r="P43" s="9">
        <v>13921423.04</v>
      </c>
      <c r="Q43" s="9">
        <v>140620.43</v>
      </c>
      <c r="R43" s="9">
        <v>0</v>
      </c>
      <c r="S43" s="8" t="s">
        <v>54</v>
      </c>
      <c r="T43" s="58" t="s">
        <v>51</v>
      </c>
      <c r="U43" s="10"/>
      <c r="V43" s="10"/>
      <c r="W43" s="10"/>
    </row>
    <row r="44" spans="1:23" s="11" customFormat="1" ht="15.75" thickBot="1">
      <c r="A44" s="134"/>
      <c r="B44" s="128"/>
      <c r="C44" s="131"/>
      <c r="D44" s="59"/>
      <c r="E44" s="131"/>
      <c r="F44" s="104"/>
      <c r="G44" s="104"/>
      <c r="H44" s="104"/>
      <c r="I44" s="104"/>
      <c r="J44" s="60" t="s">
        <v>55</v>
      </c>
      <c r="K44" s="61"/>
      <c r="L44" s="61"/>
      <c r="M44" s="61"/>
      <c r="N44" s="61"/>
      <c r="O44" s="38">
        <f>O42+O43</f>
        <v>28646970</v>
      </c>
      <c r="P44" s="38">
        <f aca="true" t="shared" si="9" ref="P44:R44">P42+P43</f>
        <v>28360500.299999997</v>
      </c>
      <c r="Q44" s="38">
        <f t="shared" si="9"/>
        <v>286469.69999999995</v>
      </c>
      <c r="R44" s="38">
        <f t="shared" si="9"/>
        <v>0</v>
      </c>
      <c r="S44" s="60"/>
      <c r="T44" s="62"/>
      <c r="U44" s="10"/>
      <c r="V44" s="10"/>
      <c r="W44" s="10"/>
    </row>
    <row r="45" spans="1:23" s="6" customFormat="1" ht="31.5" customHeight="1">
      <c r="A45" s="63" t="s">
        <v>56</v>
      </c>
      <c r="B45" s="51"/>
      <c r="C45" s="51"/>
      <c r="D45" s="51"/>
      <c r="E45" s="51"/>
      <c r="F45" s="52">
        <f>F28+F33+F42+F6</f>
        <v>57233791.58</v>
      </c>
      <c r="G45" s="52">
        <f>G28+G33+G42+G6</f>
        <v>53957518.730000004</v>
      </c>
      <c r="H45" s="52">
        <f aca="true" t="shared" si="10" ref="H45:I45">H28+H33+H42+H6</f>
        <v>3043865.46</v>
      </c>
      <c r="I45" s="52">
        <f t="shared" si="10"/>
        <v>232407.38999999998</v>
      </c>
      <c r="J45" s="51"/>
      <c r="K45" s="52">
        <f>K27+K33+K42+K43+K6</f>
        <v>104765448.33</v>
      </c>
      <c r="L45" s="52">
        <f aca="true" t="shared" si="11" ref="L45:O45">L27+L33+L42+L43</f>
        <v>97402418.73210001</v>
      </c>
      <c r="M45" s="52">
        <f t="shared" si="11"/>
        <v>4843862.4579</v>
      </c>
      <c r="N45" s="52">
        <f t="shared" si="11"/>
        <v>227397.38999999998</v>
      </c>
      <c r="O45" s="52">
        <f t="shared" si="11"/>
        <v>35630751.58</v>
      </c>
      <c r="P45" s="52">
        <f aca="true" t="shared" si="12" ref="P45:Q45">P27+P33+P44</f>
        <v>35049319.0321</v>
      </c>
      <c r="Q45" s="52">
        <f t="shared" si="12"/>
        <v>354035.1579</v>
      </c>
      <c r="R45" s="52">
        <f>R27+R33+R44</f>
        <v>227397.38999999998</v>
      </c>
      <c r="S45" s="52"/>
      <c r="T45" s="52"/>
      <c r="U45" s="5"/>
      <c r="V45" s="5"/>
      <c r="W45" s="5"/>
    </row>
    <row r="46" spans="1:23" ht="15">
      <c r="A46" s="2"/>
      <c r="B46" s="2"/>
      <c r="C46" s="2"/>
      <c r="D46" s="2"/>
      <c r="E46" s="2"/>
      <c r="F46" s="2"/>
      <c r="G46" s="3"/>
      <c r="H46" s="3"/>
      <c r="I46" s="3"/>
      <c r="J46" s="2"/>
      <c r="K46" s="2"/>
      <c r="L46" s="3"/>
      <c r="M46" s="3"/>
      <c r="N46" s="3"/>
      <c r="O46" s="3"/>
      <c r="P46" s="3"/>
      <c r="Q46" s="3"/>
      <c r="R46" s="3"/>
      <c r="S46" s="2"/>
      <c r="T46" s="2"/>
      <c r="U46" s="1"/>
      <c r="V46" s="1"/>
      <c r="W46" s="1"/>
    </row>
    <row r="47" spans="1:23" ht="30" customHeight="1">
      <c r="A47" s="125" t="s">
        <v>52</v>
      </c>
      <c r="B47" s="125"/>
      <c r="C47" s="125"/>
      <c r="D47" s="125"/>
      <c r="E47" s="125"/>
      <c r="F47" s="7"/>
      <c r="G47" s="3"/>
      <c r="H47" s="3"/>
      <c r="I47" s="3"/>
      <c r="J47" s="2"/>
      <c r="K47" s="2"/>
      <c r="L47" s="3"/>
      <c r="M47" s="3"/>
      <c r="N47" s="3"/>
      <c r="O47" s="3"/>
      <c r="P47" s="3"/>
      <c r="Q47" s="3"/>
      <c r="R47" s="3"/>
      <c r="S47" s="2"/>
      <c r="T47" s="2"/>
      <c r="U47" s="1"/>
      <c r="V47" s="1"/>
      <c r="W47" s="1"/>
    </row>
    <row r="48" spans="1:23" ht="15">
      <c r="A48" s="125" t="s">
        <v>23</v>
      </c>
      <c r="B48" s="125"/>
      <c r="C48" s="2"/>
      <c r="D48" s="2"/>
      <c r="E48" s="2"/>
      <c r="F48" s="2"/>
      <c r="G48" s="3"/>
      <c r="H48" s="3"/>
      <c r="I48" s="3"/>
      <c r="J48" s="2"/>
      <c r="K48" s="2"/>
      <c r="L48" s="3"/>
      <c r="M48" s="3"/>
      <c r="N48" s="3"/>
      <c r="O48" s="3"/>
      <c r="P48" s="3"/>
      <c r="Q48" s="3"/>
      <c r="R48" s="3"/>
      <c r="S48" s="2"/>
      <c r="T48" s="2"/>
      <c r="U48" s="1"/>
      <c r="V48" s="1"/>
      <c r="W48" s="1"/>
    </row>
    <row r="49" spans="1:23" ht="15">
      <c r="A49" s="2"/>
      <c r="B49" s="2"/>
      <c r="C49" s="2"/>
      <c r="D49" s="2"/>
      <c r="E49" s="2"/>
      <c r="F49" s="2"/>
      <c r="G49" s="3"/>
      <c r="H49" s="3"/>
      <c r="I49" s="3"/>
      <c r="J49" s="2"/>
      <c r="K49" s="2"/>
      <c r="L49" s="3"/>
      <c r="M49" s="3"/>
      <c r="N49" s="3"/>
      <c r="O49" s="3"/>
      <c r="P49" s="3"/>
      <c r="Q49" s="3"/>
      <c r="R49" s="3"/>
      <c r="S49" s="2"/>
      <c r="T49" s="2"/>
      <c r="U49" s="1"/>
      <c r="V49" s="1"/>
      <c r="W49" s="1"/>
    </row>
    <row r="50" spans="1:23" ht="15">
      <c r="A50" s="2"/>
      <c r="B50" s="2"/>
      <c r="C50" s="2"/>
      <c r="D50" s="2"/>
      <c r="E50" s="2"/>
      <c r="F50" s="2"/>
      <c r="G50" s="3"/>
      <c r="H50" s="3"/>
      <c r="I50" s="3"/>
      <c r="J50" s="2"/>
      <c r="K50" s="2"/>
      <c r="L50" s="3"/>
      <c r="M50" s="3"/>
      <c r="N50" s="3"/>
      <c r="O50" s="3"/>
      <c r="P50" s="3"/>
      <c r="Q50" s="3"/>
      <c r="R50" s="3"/>
      <c r="S50" s="2"/>
      <c r="T50" s="2"/>
      <c r="U50" s="1"/>
      <c r="V50" s="1"/>
      <c r="W50" s="1"/>
    </row>
    <row r="51" spans="1:23" ht="15">
      <c r="A51" s="2"/>
      <c r="B51" s="2"/>
      <c r="C51" s="2"/>
      <c r="D51" s="2"/>
      <c r="E51" s="2"/>
      <c r="F51" s="2"/>
      <c r="G51" s="3"/>
      <c r="H51" s="3"/>
      <c r="I51" s="3"/>
      <c r="J51" s="2"/>
      <c r="K51" s="2"/>
      <c r="L51" s="3"/>
      <c r="M51" s="3"/>
      <c r="N51" s="3"/>
      <c r="O51" s="3"/>
      <c r="P51" s="2"/>
      <c r="Q51" s="2"/>
      <c r="R51" s="2"/>
      <c r="S51" s="2"/>
      <c r="T51" s="2"/>
      <c r="U51" s="1"/>
      <c r="V51" s="1"/>
      <c r="W51" s="1"/>
    </row>
    <row r="52" spans="1:23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2"/>
      <c r="Q52" s="2"/>
      <c r="R52" s="2"/>
      <c r="S52" s="2"/>
      <c r="T52" s="2"/>
      <c r="U52" s="1"/>
      <c r="V52" s="1"/>
      <c r="W52" s="1"/>
    </row>
    <row r="53" spans="1:23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1"/>
      <c r="V53" s="1"/>
      <c r="W53" s="1"/>
    </row>
    <row r="54" spans="1:2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1"/>
      <c r="V54" s="1"/>
      <c r="W54" s="1"/>
    </row>
    <row r="55" spans="1:23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1"/>
      <c r="V55" s="1"/>
      <c r="W55" s="1"/>
    </row>
    <row r="56" spans="1:20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</sheetData>
  <mergeCells count="49">
    <mergeCell ref="L4:N4"/>
    <mergeCell ref="C4:C5"/>
    <mergeCell ref="G4:I4"/>
    <mergeCell ref="E4:E5"/>
    <mergeCell ref="R1:T1"/>
    <mergeCell ref="S2:T2"/>
    <mergeCell ref="B3:T3"/>
    <mergeCell ref="K4:K5"/>
    <mergeCell ref="F4:F5"/>
    <mergeCell ref="O4:O5"/>
    <mergeCell ref="B4:B5"/>
    <mergeCell ref="P4:R4"/>
    <mergeCell ref="S4:S5"/>
    <mergeCell ref="T4:T5"/>
    <mergeCell ref="I42:I44"/>
    <mergeCell ref="H38:H39"/>
    <mergeCell ref="I38:I39"/>
    <mergeCell ref="A4:A5"/>
    <mergeCell ref="J4:J5"/>
    <mergeCell ref="H36:H37"/>
    <mergeCell ref="I36:I37"/>
    <mergeCell ref="C6:C26"/>
    <mergeCell ref="A48:B48"/>
    <mergeCell ref="A47:E47"/>
    <mergeCell ref="B42:B44"/>
    <mergeCell ref="C42:C44"/>
    <mergeCell ref="A33:A44"/>
    <mergeCell ref="E42:E44"/>
    <mergeCell ref="B33:B41"/>
    <mergeCell ref="C33:C41"/>
    <mergeCell ref="D34:I34"/>
    <mergeCell ref="D38:D39"/>
    <mergeCell ref="E38:E39"/>
    <mergeCell ref="F38:F39"/>
    <mergeCell ref="H42:H44"/>
    <mergeCell ref="B6:B26"/>
    <mergeCell ref="A6:A26"/>
    <mergeCell ref="F42:F44"/>
    <mergeCell ref="G42:G44"/>
    <mergeCell ref="A27:A32"/>
    <mergeCell ref="B27:B32"/>
    <mergeCell ref="C27:C32"/>
    <mergeCell ref="D27:D32"/>
    <mergeCell ref="G38:G39"/>
    <mergeCell ref="E36:E37"/>
    <mergeCell ref="D36:D37"/>
    <mergeCell ref="E27:E32"/>
    <mergeCell ref="F36:F37"/>
    <mergeCell ref="G36:G37"/>
  </mergeCells>
  <printOptions/>
  <pageMargins left="0.5905511811023623" right="0.1968503937007874" top="0.1968503937007874" bottom="0.1968503937007874" header="0.31496062992125984" footer="0.31496062992125984"/>
  <pageSetup fitToHeight="3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sergushkina</dc:creator>
  <cp:keywords/>
  <dc:description/>
  <cp:lastModifiedBy>Пользователь</cp:lastModifiedBy>
  <cp:lastPrinted>2021-12-16T09:38:35Z</cp:lastPrinted>
  <dcterms:created xsi:type="dcterms:W3CDTF">2020-04-15T10:34:26Z</dcterms:created>
  <dcterms:modified xsi:type="dcterms:W3CDTF">2022-01-13T13:09:29Z</dcterms:modified>
  <cp:category/>
  <cp:version/>
  <cp:contentType/>
  <cp:contentStatus/>
</cp:coreProperties>
</file>