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квартал 2024 (2)" sheetId="1" r:id="rId1"/>
    <sheet name="Лист4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<sst xmlns="http://schemas.openxmlformats.org/spreadsheetml/2006/main" count="50" uniqueCount="40">
  <si>
    <t>Вид доходов</t>
  </si>
  <si>
    <t>2016 год</t>
  </si>
  <si>
    <t>Отклонение к исполнению</t>
  </si>
  <si>
    <t>план годовой уточненный тыс.руб.</t>
  </si>
  <si>
    <t>% исполнения</t>
  </si>
  <si>
    <t>удельный вес</t>
  </si>
  <si>
    <t xml:space="preserve"> план годовой, тыс.руб.</t>
  </si>
  <si>
    <t xml:space="preserve">удельный вес </t>
  </si>
  <si>
    <t>Отклонение к исполнению за аналогичный период 2016 года</t>
  </si>
  <si>
    <t>к 2015 году</t>
  </si>
  <si>
    <t>Налоговые доходы</t>
  </si>
  <si>
    <t>Налог на доход физических  лиц</t>
  </si>
  <si>
    <t>*в т.ч. по доп.нормативу 12%</t>
  </si>
  <si>
    <t>Акцизы</t>
  </si>
  <si>
    <t>Налоги на совокупный доход</t>
  </si>
  <si>
    <t>Налог на имущество</t>
  </si>
  <si>
    <t>Земельный налог</t>
  </si>
  <si>
    <t>Государственная пошлина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</si>
  <si>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</si>
  <si>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</si>
  <si>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</si>
  <si>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</si>
  <si>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</si>
  <si>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</si>
  <si>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</si>
  <si>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</si>
  <si>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</si>
  <si>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исполнение за 1 полугодие, тыс.руб.</t>
  </si>
  <si>
    <t>Безвозмездные поступления</t>
  </si>
  <si>
    <t>к 2013 году (гр.11/гр.3)</t>
  </si>
  <si>
    <t>%     (гр.7/гр.3*100)</t>
  </si>
  <si>
    <t>%     (гр.13/гр.3 *100)</t>
  </si>
  <si>
    <t>ВСЕГО ДОХОДОВ</t>
  </si>
  <si>
    <t>Исполнение налоговых и неналоговых доходов консолидированного бюджета Лахденпохского муниципального района на 01.04.2024г.</t>
  </si>
  <si>
    <t xml:space="preserve">  2022 год</t>
  </si>
  <si>
    <t>2023 год</t>
  </si>
  <si>
    <t xml:space="preserve">2024 год </t>
  </si>
  <si>
    <t>Отклонение к исполнению за 2022 год</t>
  </si>
  <si>
    <t>За 1 квартал 2022 года</t>
  </si>
  <si>
    <t>За 1 квартал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</si>
</sst>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5" fontId="6" fillId="35" borderId="10" xfId="0" applyNumberFormat="1" applyFont="1" applyFill="1" applyBorder="1" applyAlignment="1">
      <alignment horizontal="center" vertical="center" wrapText="1"/>
    </xf>
    <xf numFmtId="9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vertical="center" wrapText="1"/>
    </xf>
    <xf numFmtId="3" fontId="6" fillId="39" borderId="10" xfId="0" applyNumberFormat="1" applyFont="1" applyFill="1" applyBorder="1" applyAlignment="1">
      <alignment horizontal="center" vertical="center" wrapText="1"/>
    </xf>
    <xf numFmtId="164" fontId="6" fillId="39" borderId="10" xfId="0" applyNumberFormat="1" applyFont="1" applyFill="1" applyBorder="1" applyAlignment="1">
      <alignment horizontal="center" vertical="center" wrapText="1"/>
    </xf>
    <xf numFmtId="165" fontId="6" fillId="39" borderId="10" xfId="0" applyNumberFormat="1" applyFont="1" applyFill="1" applyBorder="1" applyAlignment="1">
      <alignment horizontal="center" vertical="center" wrapText="1"/>
    </xf>
    <xf numFmtId="9" fontId="6" fillId="39" borderId="10" xfId="0" applyNumberFormat="1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/>
    </xf>
    <xf numFmtId="9" fontId="6" fillId="39" borderId="10" xfId="0" applyNumberFormat="1" applyFont="1" applyFill="1" applyBorder="1" applyAlignment="1">
      <alignment horizontal="center" vertical="center"/>
    </xf>
    <xf numFmtId="3" fontId="6" fillId="39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/>
    </xf>
    <xf numFmtId="0" fontId="5" fillId="40" borderId="10" xfId="0" applyFont="1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horizontal="center" vertical="center" wrapText="1"/>
    </xf>
    <xf numFmtId="3" fontId="6" fillId="40" borderId="10" xfId="0" applyNumberFormat="1" applyFont="1" applyFill="1" applyBorder="1" applyAlignment="1">
      <alignment horizontal="center" vertical="center" wrapText="1"/>
    </xf>
    <xf numFmtId="3" fontId="0" fillId="40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40" borderId="11" xfId="0" applyFont="1" applyFill="1" applyBorder="1" applyAlignment="1">
      <alignment horizontal="center" vertical="center" textRotation="90" wrapText="1"/>
    </xf>
    <xf numFmtId="0" fontId="4" fillId="40" borderId="10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0925"/>
          <c:y val="0.046"/>
          <c:w val="0.9802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квартал 2024 (2)'!$A$11,'1 квартал 2024 (2)'!$A$20,'1 квартал 2024 (2)'!$A$29)</c:f>
              <c:strCache/>
            </c:strRef>
          </c:cat>
          <c:val>
            <c:numRef>
              <c:f>('1 квартал 2024 (2)'!$G$11,'1 квартал 2024 (2)'!$G$20,'1 квартал 2024 (2)'!$G$29)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квартал 2024 (2)'!$A$11,'1 квартал 2024 (2)'!$A$20,'1 квартал 2024 (2)'!$A$29)</c:f>
              <c:strCache/>
            </c:strRef>
          </c:cat>
          <c:val>
            <c:numRef>
              <c:f>('1 квартал 2024 (2)'!$P$11,'1 квартал 2024 (2)'!$P$20,'1 квартал 2024 (2)'!$P$29)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квартал 2024 (2)'!$A$11,'1 квартал 2024 (2)'!$A$20,'1 квартал 2024 (2)'!$A$29)</c:f>
              <c:strCache/>
            </c:strRef>
          </c:cat>
          <c:val>
            <c:numRef>
              <c:f>('1 квартал 2024 (2)'!$V$11,'1 квартал 2024 (2)'!$V$20,'1 квартал 2024 (2)'!$V$29)</c:f>
              <c:numCache/>
            </c:numRef>
          </c:val>
          <c:shape val="box"/>
        </c:ser>
        <c:gapWidth val="75"/>
        <c:shape val="box"/>
        <c:axId val="33437249"/>
        <c:axId val="28281198"/>
      </c:bar3DChart>
      <c:catAx>
        <c:axId val="3343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281198"/>
        <c:crosses val="autoZero"/>
        <c:auto val="1"/>
        <c:lblOffset val="100"/>
        <c:tickLblSkip val="1"/>
        <c:noMultiLvlLbl val="0"/>
      </c:catAx>
      <c:valAx>
        <c:axId val="28281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37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285750</xdr:rowOff>
    </xdr:from>
    <xdr:to>
      <xdr:col>28</xdr:col>
      <xdr:colOff>9525</xdr:colOff>
      <xdr:row>42</xdr:row>
      <xdr:rowOff>142875</xdr:rowOff>
    </xdr:to>
    <xdr:graphicFrame>
      <xdr:nvGraphicFramePr>
        <xdr:cNvPr id="1" name="Диаграмма 3"/>
        <xdr:cNvGraphicFramePr/>
      </xdr:nvGraphicFramePr>
      <xdr:xfrm>
        <a:off x="0" y="6191250"/>
        <a:ext cx="9925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80" zoomScaleNormal="80" zoomScalePageLayoutView="0" workbookViewId="0" topLeftCell="A1">
      <selection activeCell="AE43" sqref="AE43"/>
    </sheetView>
  </sheetViews>
  <sheetFormatPr defaultColWidth="9.00390625" defaultRowHeight="12.75"/>
  <cols>
    <col min="1" max="1" width="31.00390625" style="0" customWidth="1"/>
    <col min="2" max="2" width="8.8515625" style="0" hidden="1" customWidth="1"/>
    <col min="3" max="4" width="6.8515625" style="0" hidden="1" customWidth="1"/>
    <col min="5" max="5" width="7.7109375" style="0" hidden="1" customWidth="1"/>
    <col min="6" max="6" width="9.421875" style="0" hidden="1" customWidth="1"/>
    <col min="7" max="7" width="9.28125" style="0" customWidth="1"/>
    <col min="8" max="9" width="7.28125" style="0" hidden="1" customWidth="1"/>
    <col min="10" max="10" width="7.28125" style="0" customWidth="1"/>
    <col min="11" max="11" width="7.28125" style="0" hidden="1" customWidth="1"/>
    <col min="12" max="12" width="6.7109375" style="0" hidden="1" customWidth="1"/>
    <col min="13" max="13" width="6.00390625" style="0" hidden="1" customWidth="1"/>
    <col min="14" max="14" width="7.28125" style="0" hidden="1" customWidth="1"/>
    <col min="15" max="15" width="8.140625" style="0" hidden="1" customWidth="1"/>
    <col min="16" max="16" width="9.00390625" style="0" customWidth="1"/>
    <col min="17" max="17" width="9.57421875" style="0" hidden="1" customWidth="1"/>
    <col min="18" max="18" width="7.00390625" style="0" customWidth="1"/>
    <col min="19" max="19" width="8.140625" style="0" customWidth="1"/>
    <col min="20" max="20" width="7.00390625" style="0" customWidth="1"/>
    <col min="21" max="21" width="8.140625" style="0" customWidth="1"/>
    <col min="22" max="22" width="9.00390625" style="0" customWidth="1"/>
    <col min="23" max="23" width="9.57421875" style="0" customWidth="1"/>
    <col min="24" max="24" width="7.00390625" style="0" customWidth="1"/>
    <col min="25" max="25" width="9.57421875" style="0" customWidth="1"/>
    <col min="26" max="26" width="8.8515625" style="0" customWidth="1"/>
    <col min="27" max="27" width="9.421875" style="0" customWidth="1"/>
    <col min="28" max="28" width="8.421875" style="0" customWidth="1"/>
  </cols>
  <sheetData>
    <row r="1" spans="1:28" ht="27.75" customHeight="1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3:12" ht="6" customHeight="1" hidden="1">
      <c r="C2" s="1"/>
      <c r="D2" s="1"/>
      <c r="E2" s="1"/>
      <c r="F2" s="1"/>
      <c r="G2" s="1"/>
      <c r="H2" s="1"/>
      <c r="I2" s="1"/>
      <c r="J2" s="1"/>
      <c r="K2" s="1"/>
      <c r="L2" s="1"/>
    </row>
    <row r="3" spans="10:12" ht="4.5" customHeight="1" hidden="1">
      <c r="J3" s="1"/>
      <c r="K3" s="1"/>
      <c r="L3" s="1"/>
    </row>
    <row r="4" spans="1:28" ht="17.25" customHeight="1">
      <c r="A4" s="99" t="s">
        <v>0</v>
      </c>
      <c r="B4" s="100" t="s">
        <v>1</v>
      </c>
      <c r="C4" s="101"/>
      <c r="D4" s="101"/>
      <c r="E4" s="102"/>
      <c r="F4" s="103" t="s">
        <v>34</v>
      </c>
      <c r="G4" s="103"/>
      <c r="H4" s="103"/>
      <c r="I4" s="103"/>
      <c r="J4" s="103"/>
      <c r="K4" s="103"/>
      <c r="L4" s="103"/>
      <c r="M4" s="52"/>
      <c r="N4" s="52"/>
      <c r="O4" s="104" t="s">
        <v>35</v>
      </c>
      <c r="P4" s="104"/>
      <c r="Q4" s="104"/>
      <c r="R4" s="104"/>
      <c r="S4" s="104"/>
      <c r="T4" s="104"/>
      <c r="U4" s="104" t="s">
        <v>36</v>
      </c>
      <c r="V4" s="104"/>
      <c r="W4" s="104"/>
      <c r="X4" s="104"/>
      <c r="Y4" s="105" t="s">
        <v>2</v>
      </c>
      <c r="Z4" s="105"/>
      <c r="AA4" s="105"/>
      <c r="AB4" s="105"/>
    </row>
    <row r="5" spans="1:28" ht="18.75" customHeight="1">
      <c r="A5" s="99"/>
      <c r="B5" s="106" t="s">
        <v>3</v>
      </c>
      <c r="C5" s="2"/>
      <c r="D5" s="108" t="s">
        <v>4</v>
      </c>
      <c r="E5" s="108" t="s">
        <v>5</v>
      </c>
      <c r="F5" s="89" t="s">
        <v>6</v>
      </c>
      <c r="G5" s="91" t="s">
        <v>27</v>
      </c>
      <c r="H5" s="50"/>
      <c r="I5" s="75" t="s">
        <v>4</v>
      </c>
      <c r="J5" s="77" t="s">
        <v>7</v>
      </c>
      <c r="K5" s="93" t="s">
        <v>8</v>
      </c>
      <c r="L5" s="94"/>
      <c r="M5" s="51"/>
      <c r="N5" s="51"/>
      <c r="O5" s="97" t="s">
        <v>6</v>
      </c>
      <c r="P5" s="84" t="s">
        <v>27</v>
      </c>
      <c r="Q5" s="75" t="s">
        <v>4</v>
      </c>
      <c r="R5" s="77" t="s">
        <v>7</v>
      </c>
      <c r="S5" s="86" t="s">
        <v>37</v>
      </c>
      <c r="T5" s="86"/>
      <c r="U5" s="77" t="s">
        <v>6</v>
      </c>
      <c r="V5" s="87" t="s">
        <v>27</v>
      </c>
      <c r="W5" s="75" t="s">
        <v>4</v>
      </c>
      <c r="X5" s="77" t="s">
        <v>7</v>
      </c>
      <c r="Y5" s="105"/>
      <c r="Z5" s="105"/>
      <c r="AA5" s="105"/>
      <c r="AB5" s="105"/>
    </row>
    <row r="6" spans="1:28" ht="36" customHeight="1">
      <c r="A6" s="99"/>
      <c r="B6" s="107"/>
      <c r="C6" s="2"/>
      <c r="D6" s="109"/>
      <c r="E6" s="109"/>
      <c r="F6" s="90"/>
      <c r="G6" s="92"/>
      <c r="H6" s="49"/>
      <c r="I6" s="76"/>
      <c r="J6" s="78"/>
      <c r="K6" s="95" t="s">
        <v>9</v>
      </c>
      <c r="L6" s="96"/>
      <c r="M6" s="48" t="s">
        <v>29</v>
      </c>
      <c r="N6" s="48" t="s">
        <v>30</v>
      </c>
      <c r="O6" s="77"/>
      <c r="P6" s="85"/>
      <c r="Q6" s="76"/>
      <c r="R6" s="78"/>
      <c r="S6" s="79" t="s">
        <v>9</v>
      </c>
      <c r="T6" s="79"/>
      <c r="U6" s="78"/>
      <c r="V6" s="88"/>
      <c r="W6" s="76"/>
      <c r="X6" s="78"/>
      <c r="Y6" s="79" t="s">
        <v>38</v>
      </c>
      <c r="Z6" s="79" t="s">
        <v>31</v>
      </c>
      <c r="AA6" s="79" t="s">
        <v>39</v>
      </c>
      <c r="AB6" s="79"/>
    </row>
    <row r="7" spans="1:28" ht="12.75" customHeight="1" hidden="1">
      <c r="A7" s="3"/>
      <c r="B7" s="3"/>
      <c r="C7" s="4"/>
      <c r="D7" s="4"/>
      <c r="E7" s="4"/>
      <c r="F7" s="4"/>
      <c r="G7" s="64"/>
      <c r="H7" s="5"/>
      <c r="I7" s="6"/>
      <c r="J7" s="3"/>
      <c r="K7" s="3"/>
      <c r="L7" s="3"/>
      <c r="M7" s="7"/>
      <c r="N7" s="7"/>
      <c r="O7" s="3"/>
      <c r="P7" s="72"/>
      <c r="Q7" s="6"/>
      <c r="R7" s="3"/>
      <c r="S7" s="3"/>
      <c r="T7" s="3"/>
      <c r="U7" s="3"/>
      <c r="V7" s="69"/>
      <c r="W7" s="6"/>
      <c r="X7" s="3"/>
      <c r="Y7" s="3"/>
      <c r="Z7" s="3"/>
      <c r="AA7" s="7"/>
      <c r="AB7" s="7"/>
    </row>
    <row r="8" spans="1:28" ht="3" customHeight="1" hidden="1">
      <c r="A8" s="3"/>
      <c r="B8" s="3"/>
      <c r="C8" s="4"/>
      <c r="D8" s="4"/>
      <c r="E8" s="4"/>
      <c r="F8" s="4"/>
      <c r="G8" s="64"/>
      <c r="H8" s="5"/>
      <c r="I8" s="6"/>
      <c r="J8" s="3"/>
      <c r="K8" s="3"/>
      <c r="L8" s="3"/>
      <c r="M8" s="7"/>
      <c r="N8" s="7"/>
      <c r="O8" s="3"/>
      <c r="P8" s="72"/>
      <c r="Q8" s="6"/>
      <c r="R8" s="3"/>
      <c r="S8" s="3"/>
      <c r="T8" s="3"/>
      <c r="U8" s="3"/>
      <c r="V8" s="69"/>
      <c r="W8" s="6"/>
      <c r="X8" s="3"/>
      <c r="Y8" s="3"/>
      <c r="Z8" s="3"/>
      <c r="AA8" s="7"/>
      <c r="AB8" s="7"/>
    </row>
    <row r="9" spans="1:28" ht="12.75" customHeight="1" hidden="1">
      <c r="A9" s="3"/>
      <c r="B9" s="3"/>
      <c r="C9" s="4"/>
      <c r="D9" s="4"/>
      <c r="E9" s="4"/>
      <c r="F9" s="4"/>
      <c r="G9" s="64"/>
      <c r="H9" s="5"/>
      <c r="I9" s="6"/>
      <c r="J9" s="3"/>
      <c r="K9" s="3"/>
      <c r="L9" s="3"/>
      <c r="M9" s="7"/>
      <c r="N9" s="7"/>
      <c r="O9" s="3"/>
      <c r="P9" s="72"/>
      <c r="Q9" s="6"/>
      <c r="R9" s="3"/>
      <c r="S9" s="3"/>
      <c r="T9" s="3"/>
      <c r="U9" s="3"/>
      <c r="V9" s="69"/>
      <c r="W9" s="6"/>
      <c r="X9" s="3"/>
      <c r="Y9" s="3"/>
      <c r="Z9" s="3"/>
      <c r="AA9" s="7"/>
      <c r="AB9" s="7"/>
    </row>
    <row r="10" spans="1:28" ht="12.75">
      <c r="A10" s="8">
        <v>1</v>
      </c>
      <c r="B10" s="8">
        <v>2</v>
      </c>
      <c r="C10" s="9"/>
      <c r="D10" s="9">
        <v>4</v>
      </c>
      <c r="E10" s="9">
        <v>3</v>
      </c>
      <c r="F10" s="9">
        <v>6</v>
      </c>
      <c r="G10" s="65">
        <v>3</v>
      </c>
      <c r="H10" s="10"/>
      <c r="I10" s="11">
        <v>8</v>
      </c>
      <c r="J10" s="8">
        <v>4</v>
      </c>
      <c r="K10" s="8">
        <v>5</v>
      </c>
      <c r="L10" s="12">
        <v>6</v>
      </c>
      <c r="M10" s="13">
        <v>16</v>
      </c>
      <c r="N10" s="12">
        <v>11</v>
      </c>
      <c r="O10" s="8">
        <v>12</v>
      </c>
      <c r="P10" s="73">
        <v>5</v>
      </c>
      <c r="Q10" s="11">
        <v>14</v>
      </c>
      <c r="R10" s="8">
        <v>6</v>
      </c>
      <c r="S10" s="8">
        <v>7</v>
      </c>
      <c r="T10" s="12">
        <v>8</v>
      </c>
      <c r="U10" s="8">
        <v>9</v>
      </c>
      <c r="V10" s="70">
        <v>10</v>
      </c>
      <c r="W10" s="11">
        <v>11</v>
      </c>
      <c r="X10" s="8">
        <v>12</v>
      </c>
      <c r="Y10" s="8">
        <v>13</v>
      </c>
      <c r="Z10" s="12">
        <v>14</v>
      </c>
      <c r="AA10" s="12">
        <v>15</v>
      </c>
      <c r="AB10" s="12">
        <v>16</v>
      </c>
    </row>
    <row r="11" spans="1:28" ht="21" customHeight="1">
      <c r="A11" s="56" t="s">
        <v>10</v>
      </c>
      <c r="B11" s="57">
        <f>B12+B15+B18+B16+B17+B14</f>
        <v>110086.46591</v>
      </c>
      <c r="C11" s="57"/>
      <c r="D11" s="57" t="e">
        <f>#REF!/B11*100</f>
        <v>#REF!</v>
      </c>
      <c r="E11" s="58" t="e">
        <f>#REF!/#REF!*100</f>
        <v>#REF!</v>
      </c>
      <c r="F11" s="57">
        <f>F12+F15+F18+F16+F17+F14</f>
        <v>115516.15133</v>
      </c>
      <c r="G11" s="55">
        <f>G12+G15+G18+G16+G17+G14</f>
        <v>32538.699999999997</v>
      </c>
      <c r="H11" s="57"/>
      <c r="I11" s="57">
        <f>G11/F11*100</f>
        <v>28.168095651875802</v>
      </c>
      <c r="J11" s="59">
        <f>G11*100/$G$30</f>
        <v>31.554563647147308</v>
      </c>
      <c r="K11" s="57" t="e">
        <f>G11-#REF!</f>
        <v>#REF!</v>
      </c>
      <c r="L11" s="60" t="e">
        <f>G11/#REF!</f>
        <v>#REF!</v>
      </c>
      <c r="M11" s="61" t="e">
        <f>G11/#REF!</f>
        <v>#REF!</v>
      </c>
      <c r="N11" s="62" t="e">
        <f>G11/#REF!</f>
        <v>#REF!</v>
      </c>
      <c r="O11" s="57">
        <f>O12+O15+O18+O16+O17+O14</f>
        <v>107019.7109</v>
      </c>
      <c r="P11" s="54">
        <f>P12+P15+P18+P16+P17+P14</f>
        <v>26697.58</v>
      </c>
      <c r="Q11" s="57">
        <f>P11/O11*100</f>
        <v>24.946413866644075</v>
      </c>
      <c r="R11" s="59">
        <f>P11*100/$P$30</f>
        <v>24.37655420325954</v>
      </c>
      <c r="S11" s="57">
        <f>P11-G11</f>
        <v>-5841.119999999995</v>
      </c>
      <c r="T11" s="60">
        <f>P11/G11</f>
        <v>0.8204869893388489</v>
      </c>
      <c r="U11" s="57">
        <f>U12+U15+U18+U16+U17+U14</f>
        <v>172314.57</v>
      </c>
      <c r="V11" s="53">
        <f>V12+V15+V18+V16+V17+V14</f>
        <v>41230.77100000001</v>
      </c>
      <c r="W11" s="60">
        <f>V11/U11</f>
        <v>0.23927617380236627</v>
      </c>
      <c r="X11" s="59">
        <f>V11*100/$V$30</f>
        <v>33.88409476310768</v>
      </c>
      <c r="Y11" s="57">
        <f>V11-G11</f>
        <v>8692.07100000001</v>
      </c>
      <c r="Z11" s="60">
        <f>V11/G11</f>
        <v>1.2671302479816344</v>
      </c>
      <c r="AA11" s="63">
        <f>V11-P11</f>
        <v>14533.191000000006</v>
      </c>
      <c r="AB11" s="62">
        <f>V11/P11</f>
        <v>1.5443636089862829</v>
      </c>
    </row>
    <row r="12" spans="1:28" ht="18" customHeight="1">
      <c r="A12" s="22" t="s">
        <v>11</v>
      </c>
      <c r="B12" s="23">
        <v>81884</v>
      </c>
      <c r="C12" s="24"/>
      <c r="D12" s="24" t="e">
        <f>#REF!/B12*100</f>
        <v>#REF!</v>
      </c>
      <c r="E12" s="25" t="e">
        <f>#REF!/#REF!*100</f>
        <v>#REF!</v>
      </c>
      <c r="F12" s="24">
        <v>84240</v>
      </c>
      <c r="G12" s="66">
        <v>26651.93</v>
      </c>
      <c r="H12" s="23"/>
      <c r="I12" s="23">
        <f>G12/F12*100</f>
        <v>31.638093542260208</v>
      </c>
      <c r="J12" s="26">
        <f aca="true" t="shared" si="0" ref="J12:J29">G12*100/$G$30</f>
        <v>25.845839615728806</v>
      </c>
      <c r="K12" s="23" t="e">
        <f>G12-#REF!</f>
        <v>#REF!</v>
      </c>
      <c r="L12" s="27" t="e">
        <f>G12/#REF!</f>
        <v>#REF!</v>
      </c>
      <c r="M12" s="28" t="e">
        <f>G12/#REF!</f>
        <v>#REF!</v>
      </c>
      <c r="N12" s="29" t="e">
        <f>G12/#REF!</f>
        <v>#REF!</v>
      </c>
      <c r="O12" s="23">
        <v>73669</v>
      </c>
      <c r="P12" s="74">
        <v>21468</v>
      </c>
      <c r="Q12" s="23">
        <f>P12/O12*100</f>
        <v>29.14115842484627</v>
      </c>
      <c r="R12" s="26">
        <f aca="true" t="shared" si="1" ref="R12:R29">P12*100/$P$30</f>
        <v>19.60162178128414</v>
      </c>
      <c r="S12" s="23">
        <f>P12-(G12-G13)</f>
        <v>-5183.93</v>
      </c>
      <c r="T12" s="27">
        <f>P12/(G12-G13)</f>
        <v>0.8054951367499464</v>
      </c>
      <c r="U12" s="23">
        <v>138984</v>
      </c>
      <c r="V12" s="71">
        <v>32915.085</v>
      </c>
      <c r="W12" s="27">
        <f>V12/U12</f>
        <v>0.23682643325850458</v>
      </c>
      <c r="X12" s="26">
        <f aca="true" t="shared" si="2" ref="X12:X29">V12*100/$V$30</f>
        <v>27.050133485879854</v>
      </c>
      <c r="Y12" s="23">
        <f>V12-(G12-G13)</f>
        <v>6263.154999999999</v>
      </c>
      <c r="Z12" s="27">
        <f>V12/(G12-G13)</f>
        <v>1.2349981783683208</v>
      </c>
      <c r="AA12" s="30">
        <f>V12-P12</f>
        <v>11447.085</v>
      </c>
      <c r="AB12" s="31">
        <f>V12/P12</f>
        <v>1.5332161822247066</v>
      </c>
    </row>
    <row r="13" spans="1:28" ht="18" customHeight="1" hidden="1">
      <c r="A13" s="32" t="s">
        <v>12</v>
      </c>
      <c r="B13" s="23"/>
      <c r="C13" s="24"/>
      <c r="D13" s="24"/>
      <c r="E13" s="25"/>
      <c r="F13" s="24"/>
      <c r="G13" s="66"/>
      <c r="H13" s="23"/>
      <c r="I13" s="23"/>
      <c r="J13" s="26">
        <f t="shared" si="0"/>
        <v>0</v>
      </c>
      <c r="K13" s="23"/>
      <c r="L13" s="27"/>
      <c r="M13" s="28"/>
      <c r="N13" s="29"/>
      <c r="O13" s="23"/>
      <c r="P13" s="74"/>
      <c r="Q13" s="23"/>
      <c r="R13" s="26">
        <f t="shared" si="1"/>
        <v>0</v>
      </c>
      <c r="S13" s="23"/>
      <c r="T13" s="27"/>
      <c r="U13" s="23"/>
      <c r="V13" s="71"/>
      <c r="W13" s="27"/>
      <c r="X13" s="26">
        <f t="shared" si="2"/>
        <v>0</v>
      </c>
      <c r="Y13" s="23"/>
      <c r="Z13" s="27"/>
      <c r="AA13" s="30"/>
      <c r="AB13" s="31"/>
    </row>
    <row r="14" spans="1:28" ht="18" customHeight="1">
      <c r="A14" s="22" t="s">
        <v>13</v>
      </c>
      <c r="B14" s="23">
        <v>7756.46591</v>
      </c>
      <c r="C14" s="24"/>
      <c r="D14" s="24" t="e">
        <f>#REF!/B14*100</f>
        <v>#REF!</v>
      </c>
      <c r="E14" s="25" t="e">
        <f>#REF!/#REF!*100</f>
        <v>#REF!</v>
      </c>
      <c r="F14" s="24">
        <v>7163.15133</v>
      </c>
      <c r="G14" s="66">
        <v>2686.55</v>
      </c>
      <c r="H14" s="23"/>
      <c r="I14" s="23">
        <f>G14/F14*100</f>
        <v>37.505140911214006</v>
      </c>
      <c r="J14" s="26">
        <f t="shared" si="0"/>
        <v>2.6052950168950697</v>
      </c>
      <c r="K14" s="23" t="e">
        <f>G14-#REF!</f>
        <v>#REF!</v>
      </c>
      <c r="L14" s="27" t="e">
        <f>G14/#REF!</f>
        <v>#REF!</v>
      </c>
      <c r="M14" s="28"/>
      <c r="N14" s="29" t="e">
        <f>G14/#REF!</f>
        <v>#REF!</v>
      </c>
      <c r="O14" s="23">
        <v>7917.1109</v>
      </c>
      <c r="P14" s="74">
        <v>2451</v>
      </c>
      <c r="Q14" s="23">
        <f>P14/O14*100</f>
        <v>30.958262817816536</v>
      </c>
      <c r="R14" s="26">
        <f t="shared" si="1"/>
        <v>2.2379157343919984</v>
      </c>
      <c r="S14" s="23">
        <f>P14-G14</f>
        <v>-235.55000000000018</v>
      </c>
      <c r="T14" s="27">
        <f>P14/G14</f>
        <v>0.9123224953937205</v>
      </c>
      <c r="U14" s="23">
        <v>11848.57</v>
      </c>
      <c r="V14" s="71">
        <v>3013.15</v>
      </c>
      <c r="W14" s="27">
        <f>V14/U14</f>
        <v>0.2543049498800277</v>
      </c>
      <c r="X14" s="26">
        <f t="shared" si="2"/>
        <v>2.476253964192372</v>
      </c>
      <c r="Y14" s="23">
        <f>V14-G14</f>
        <v>326.5999999999999</v>
      </c>
      <c r="Z14" s="27">
        <f>V14/G14</f>
        <v>1.1215685544657645</v>
      </c>
      <c r="AA14" s="30">
        <f>V14-P14</f>
        <v>562.1500000000001</v>
      </c>
      <c r="AB14" s="31">
        <f>V14/P14</f>
        <v>1.2293553651570788</v>
      </c>
    </row>
    <row r="15" spans="1:28" ht="18" customHeight="1">
      <c r="A15" s="22" t="s">
        <v>14</v>
      </c>
      <c r="B15" s="23">
        <v>10518</v>
      </c>
      <c r="C15" s="24"/>
      <c r="D15" s="24" t="e">
        <f>#REF!/B15*100</f>
        <v>#REF!</v>
      </c>
      <c r="E15" s="25" t="e">
        <f>#REF!/#REF!*100</f>
        <v>#REF!</v>
      </c>
      <c r="F15" s="24">
        <v>10772</v>
      </c>
      <c r="G15" s="66">
        <v>1117.62</v>
      </c>
      <c r="H15" s="23"/>
      <c r="I15" s="23">
        <f>G15/F15*100</f>
        <v>10.375232083178611</v>
      </c>
      <c r="J15" s="26">
        <f t="shared" si="0"/>
        <v>1.083817467302774</v>
      </c>
      <c r="K15" s="23" t="e">
        <f>G15-#REF!</f>
        <v>#REF!</v>
      </c>
      <c r="L15" s="27" t="e">
        <f>G15/#REF!</f>
        <v>#REF!</v>
      </c>
      <c r="M15" s="28" t="e">
        <f>G15/#REF!</f>
        <v>#REF!</v>
      </c>
      <c r="N15" s="29" t="e">
        <f>G15/#REF!</f>
        <v>#REF!</v>
      </c>
      <c r="O15" s="23">
        <v>10069</v>
      </c>
      <c r="P15" s="74">
        <v>-55.69</v>
      </c>
      <c r="Q15" s="23">
        <f>P15/O15*100</f>
        <v>-0.5530837223160194</v>
      </c>
      <c r="R15" s="26">
        <f t="shared" si="1"/>
        <v>-0.050848440329779844</v>
      </c>
      <c r="S15" s="23">
        <f>P15-G15</f>
        <v>-1173.31</v>
      </c>
      <c r="T15" s="27">
        <f>P15/G15</f>
        <v>-0.0498291011256062</v>
      </c>
      <c r="U15" s="23">
        <v>4134</v>
      </c>
      <c r="V15" s="71">
        <v>1625.29</v>
      </c>
      <c r="W15" s="27">
        <f>V15/U15</f>
        <v>0.3931519109820997</v>
      </c>
      <c r="X15" s="26">
        <f t="shared" si="2"/>
        <v>1.3356888324385512</v>
      </c>
      <c r="Y15" s="23">
        <f>V15-G15</f>
        <v>507.6700000000001</v>
      </c>
      <c r="Z15" s="27">
        <f>V15/G15</f>
        <v>1.454242050070686</v>
      </c>
      <c r="AA15" s="30">
        <f>V15-P15</f>
        <v>1680.98</v>
      </c>
      <c r="AB15" s="31">
        <f>V15/P15</f>
        <v>-29.18459328425211</v>
      </c>
    </row>
    <row r="16" spans="1:28" ht="18" customHeight="1">
      <c r="A16" s="22" t="s">
        <v>15</v>
      </c>
      <c r="B16" s="23">
        <v>641</v>
      </c>
      <c r="C16" s="24"/>
      <c r="D16" s="24" t="e">
        <f>#REF!/B16*100</f>
        <v>#REF!</v>
      </c>
      <c r="E16" s="25" t="e">
        <f>#REF!/#REF!*100</f>
        <v>#REF!</v>
      </c>
      <c r="F16" s="24">
        <v>570</v>
      </c>
      <c r="G16" s="66">
        <v>178.6</v>
      </c>
      <c r="H16" s="23"/>
      <c r="I16" s="23">
        <f>G16/F16*100</f>
        <v>31.33333333333333</v>
      </c>
      <c r="J16" s="26">
        <f t="shared" si="0"/>
        <v>0.17319822449515532</v>
      </c>
      <c r="K16" s="23" t="e">
        <f>G16-#REF!</f>
        <v>#REF!</v>
      </c>
      <c r="L16" s="27" t="e">
        <f>G16/#REF!</f>
        <v>#REF!</v>
      </c>
      <c r="M16" s="28"/>
      <c r="N16" s="29" t="e">
        <f>G16/#REF!</f>
        <v>#REF!</v>
      </c>
      <c r="O16" s="23">
        <v>549</v>
      </c>
      <c r="P16" s="74">
        <v>949.77</v>
      </c>
      <c r="Q16" s="23">
        <f>P16/O16*100</f>
        <v>173</v>
      </c>
      <c r="R16" s="26">
        <f t="shared" si="1"/>
        <v>0.8671991950442629</v>
      </c>
      <c r="S16" s="23">
        <f>P16-G16</f>
        <v>771.17</v>
      </c>
      <c r="T16" s="27">
        <f>P16/G16</f>
        <v>5.317861142217246</v>
      </c>
      <c r="U16" s="23">
        <v>3552</v>
      </c>
      <c r="V16" s="71">
        <v>210.07</v>
      </c>
      <c r="W16" s="27">
        <f>V16/U16</f>
        <v>0.059141328828828825</v>
      </c>
      <c r="X16" s="26">
        <f t="shared" si="2"/>
        <v>0.17263882324407734</v>
      </c>
      <c r="Y16" s="23">
        <f>V16-G16</f>
        <v>31.47</v>
      </c>
      <c r="Z16" s="27">
        <f>V16/G16</f>
        <v>1.1762038073908174</v>
      </c>
      <c r="AA16" s="30">
        <f>V16-P16</f>
        <v>-739.7</v>
      </c>
      <c r="AB16" s="31">
        <f>V16/P16</f>
        <v>0.2211798645987976</v>
      </c>
    </row>
    <row r="17" spans="1:28" ht="18" customHeight="1">
      <c r="A17" s="22" t="s">
        <v>16</v>
      </c>
      <c r="B17" s="23">
        <v>6964</v>
      </c>
      <c r="C17" s="24"/>
      <c r="D17" s="24" t="e">
        <f>#REF!/B17*100</f>
        <v>#REF!</v>
      </c>
      <c r="E17" s="25" t="e">
        <f>#REF!/#REF!*100</f>
        <v>#REF!</v>
      </c>
      <c r="F17" s="24">
        <v>10810</v>
      </c>
      <c r="G17" s="66">
        <v>1289</v>
      </c>
      <c r="H17" s="23"/>
      <c r="I17" s="23">
        <f>G17/F17*100</f>
        <v>11.924144310823312</v>
      </c>
      <c r="J17" s="26">
        <f t="shared" si="0"/>
        <v>1.2500140614459976</v>
      </c>
      <c r="K17" s="23" t="e">
        <f>G17-#REF!</f>
        <v>#REF!</v>
      </c>
      <c r="L17" s="27" t="e">
        <f>G17/#REF!</f>
        <v>#REF!</v>
      </c>
      <c r="M17" s="28"/>
      <c r="N17" s="29" t="e">
        <f>G17/#REF!</f>
        <v>#REF!</v>
      </c>
      <c r="O17" s="23">
        <v>13138</v>
      </c>
      <c r="P17" s="74">
        <v>1304.6</v>
      </c>
      <c r="Q17" s="23">
        <f>P17/O17*100</f>
        <v>9.929974120870757</v>
      </c>
      <c r="R17" s="26">
        <f t="shared" si="1"/>
        <v>1.1911810963230522</v>
      </c>
      <c r="S17" s="23">
        <f>P17-G17</f>
        <v>15.599999999999909</v>
      </c>
      <c r="T17" s="27">
        <f>P17/G17</f>
        <v>1.012102404965089</v>
      </c>
      <c r="U17" s="23">
        <v>11485</v>
      </c>
      <c r="V17" s="71">
        <v>2824.48</v>
      </c>
      <c r="W17" s="27">
        <f>V17/U17</f>
        <v>0.24592773182411842</v>
      </c>
      <c r="X17" s="26">
        <f t="shared" si="2"/>
        <v>2.321201996841203</v>
      </c>
      <c r="Y17" s="23">
        <f>V17-G17</f>
        <v>1535.48</v>
      </c>
      <c r="Z17" s="27">
        <f>V17/G17</f>
        <v>2.1912179984484097</v>
      </c>
      <c r="AA17" s="30">
        <f>V17-P17</f>
        <v>1519.88</v>
      </c>
      <c r="AB17" s="31">
        <f>V17/P17</f>
        <v>2.165016096887935</v>
      </c>
    </row>
    <row r="18" spans="1:28" ht="18" customHeight="1">
      <c r="A18" s="22" t="s">
        <v>17</v>
      </c>
      <c r="B18" s="23">
        <v>2323</v>
      </c>
      <c r="C18" s="24"/>
      <c r="D18" s="24" t="e">
        <f>#REF!/B18*100</f>
        <v>#REF!</v>
      </c>
      <c r="E18" s="25" t="e">
        <f>#REF!/#REF!*100</f>
        <v>#REF!</v>
      </c>
      <c r="F18" s="24">
        <v>1961</v>
      </c>
      <c r="G18" s="66">
        <v>615</v>
      </c>
      <c r="H18" s="23"/>
      <c r="I18" s="23">
        <f>G18/F18*100</f>
        <v>31.361550229474755</v>
      </c>
      <c r="J18" s="26">
        <f t="shared" si="0"/>
        <v>0.5963992612795102</v>
      </c>
      <c r="K18" s="23" t="e">
        <f>G18-#REF!</f>
        <v>#REF!</v>
      </c>
      <c r="L18" s="27" t="e">
        <f>G18/#REF!</f>
        <v>#REF!</v>
      </c>
      <c r="M18" s="28" t="e">
        <f>G18/#REF!</f>
        <v>#REF!</v>
      </c>
      <c r="N18" s="29" t="e">
        <f>G18/#REF!</f>
        <v>#REF!</v>
      </c>
      <c r="O18" s="23">
        <v>1677.6</v>
      </c>
      <c r="P18" s="74">
        <v>579.9</v>
      </c>
      <c r="Q18" s="23">
        <f>P18/O18*100</f>
        <v>34.56723891273247</v>
      </c>
      <c r="R18" s="26">
        <f t="shared" si="1"/>
        <v>0.529484836545867</v>
      </c>
      <c r="S18" s="23">
        <f>P18-G18</f>
        <v>-35.10000000000002</v>
      </c>
      <c r="T18" s="27">
        <f>P18/G18</f>
        <v>0.9429268292682926</v>
      </c>
      <c r="U18" s="23">
        <v>2311</v>
      </c>
      <c r="V18" s="71">
        <v>642.696</v>
      </c>
      <c r="W18" s="27">
        <f>V18/U18</f>
        <v>0.2781029857204673</v>
      </c>
      <c r="X18" s="26">
        <f t="shared" si="2"/>
        <v>0.5281776605116177</v>
      </c>
      <c r="Y18" s="23">
        <f>V18-G18</f>
        <v>27.696000000000026</v>
      </c>
      <c r="Z18" s="27">
        <f>V18/G18</f>
        <v>1.0450341463414634</v>
      </c>
      <c r="AA18" s="30">
        <f>V18-P18</f>
        <v>62.79600000000005</v>
      </c>
      <c r="AB18" s="31">
        <f>V18/P18</f>
        <v>1.108287635799276</v>
      </c>
    </row>
    <row r="19" spans="1:28" ht="19.5" customHeight="1" hidden="1">
      <c r="A19" s="33" t="s">
        <v>18</v>
      </c>
      <c r="B19" s="34">
        <v>0</v>
      </c>
      <c r="C19" s="35"/>
      <c r="D19" s="35"/>
      <c r="E19" s="36" t="e">
        <f>#REF!/#REF!*100</f>
        <v>#REF!</v>
      </c>
      <c r="F19" s="35">
        <v>0</v>
      </c>
      <c r="G19" s="67">
        <v>0</v>
      </c>
      <c r="H19" s="34"/>
      <c r="I19" s="34"/>
      <c r="J19" s="37">
        <f t="shared" si="0"/>
        <v>0</v>
      </c>
      <c r="K19" s="34" t="e">
        <f>G19-#REF!</f>
        <v>#REF!</v>
      </c>
      <c r="L19" s="34" t="e">
        <f>G19-#REF!</f>
        <v>#REF!</v>
      </c>
      <c r="M19" s="38"/>
      <c r="N19" s="39"/>
      <c r="O19" s="34">
        <v>0</v>
      </c>
      <c r="P19" s="54">
        <v>0</v>
      </c>
      <c r="Q19" s="34"/>
      <c r="R19" s="37">
        <f t="shared" si="1"/>
        <v>0</v>
      </c>
      <c r="S19" s="34" t="e">
        <f>O19-#REF!</f>
        <v>#REF!</v>
      </c>
      <c r="T19" s="34">
        <f>O19-J19</f>
        <v>0</v>
      </c>
      <c r="U19" s="34">
        <v>0</v>
      </c>
      <c r="V19" s="53">
        <v>0</v>
      </c>
      <c r="W19" s="34"/>
      <c r="X19" s="26">
        <f t="shared" si="2"/>
        <v>0</v>
      </c>
      <c r="Y19" s="34" t="e">
        <f>P19-#REF!</f>
        <v>#REF!</v>
      </c>
      <c r="Z19" s="34" t="e">
        <f>P19/#REF!</f>
        <v>#REF!</v>
      </c>
      <c r="AA19" s="40">
        <f>P19-G19</f>
        <v>0</v>
      </c>
      <c r="AB19" s="41" t="e">
        <f>P19/G19</f>
        <v>#DIV/0!</v>
      </c>
    </row>
    <row r="20" spans="1:28" ht="21.75" customHeight="1">
      <c r="A20" s="56" t="s">
        <v>19</v>
      </c>
      <c r="B20" s="57">
        <f>B21+B22+B23+B24+B25+B26</f>
        <v>58313.3</v>
      </c>
      <c r="C20" s="57"/>
      <c r="D20" s="57" t="e">
        <f>#REF!/B20*100</f>
        <v>#REF!</v>
      </c>
      <c r="E20" s="58" t="e">
        <f>#REF!/#REF!*100</f>
        <v>#REF!</v>
      </c>
      <c r="F20" s="57">
        <f>F21+F22+F23+F24+G31+F26+F25</f>
        <v>54675.79653</v>
      </c>
      <c r="G20" s="55">
        <f>G21+G22+G23+G24+G25+G26</f>
        <v>16221.36</v>
      </c>
      <c r="H20" s="57"/>
      <c r="I20" s="57">
        <f aca="true" t="shared" si="3" ref="I20:I28">G20/F20*100</f>
        <v>29.66826462436541</v>
      </c>
      <c r="J20" s="59">
        <f t="shared" si="0"/>
        <v>15.730743286095926</v>
      </c>
      <c r="K20" s="57" t="e">
        <f>G20-#REF!</f>
        <v>#REF!</v>
      </c>
      <c r="L20" s="60" t="e">
        <f>G20/#REF!</f>
        <v>#REF!</v>
      </c>
      <c r="M20" s="61" t="e">
        <f>G20/#REF!</f>
        <v>#REF!</v>
      </c>
      <c r="N20" s="62" t="e">
        <f>G20/#REF!</f>
        <v>#REF!</v>
      </c>
      <c r="O20" s="57">
        <f>O21+O22+O23+O24+P31+O26+O25</f>
        <v>56644.945940000005</v>
      </c>
      <c r="P20" s="54">
        <f>P21+P22+P23+P24+P25+P26</f>
        <v>23780.11</v>
      </c>
      <c r="Q20" s="57">
        <f aca="true" t="shared" si="4" ref="Q20:Q28">P20/O20*100</f>
        <v>41.98099160547985</v>
      </c>
      <c r="R20" s="59">
        <f t="shared" si="1"/>
        <v>21.712722290727257</v>
      </c>
      <c r="S20" s="57">
        <f aca="true" t="shared" si="5" ref="S20:S26">P20-G20</f>
        <v>7558.75</v>
      </c>
      <c r="T20" s="60">
        <f aca="true" t="shared" si="6" ref="T20:T26">P20/G20</f>
        <v>1.465975109361977</v>
      </c>
      <c r="U20" s="57">
        <f>U21+U22+U23+U24+V31+U26+U25</f>
        <v>52691.566000000006</v>
      </c>
      <c r="V20" s="53">
        <f>V21+V22+V23+V24+V25+V26</f>
        <v>18354.55</v>
      </c>
      <c r="W20" s="60">
        <f aca="true" t="shared" si="7" ref="W20:W26">V20/U20</f>
        <v>0.3483394287427327</v>
      </c>
      <c r="X20" s="59">
        <f t="shared" si="2"/>
        <v>15.084057281737419</v>
      </c>
      <c r="Y20" s="57">
        <f aca="true" t="shared" si="8" ref="Y20:Y26">V20-G20</f>
        <v>2133.1899999999987</v>
      </c>
      <c r="Z20" s="60">
        <f aca="true" t="shared" si="9" ref="Z20:Z26">V20/G20</f>
        <v>1.1315050032796263</v>
      </c>
      <c r="AA20" s="63">
        <f aca="true" t="shared" si="10" ref="AA20:AA26">V20-P20</f>
        <v>-5425.560000000001</v>
      </c>
      <c r="AB20" s="62">
        <f aca="true" t="shared" si="11" ref="AB20:AB26">V20/P20</f>
        <v>0.7718446214083955</v>
      </c>
    </row>
    <row r="21" spans="1:28" ht="30" customHeight="1">
      <c r="A21" s="22" t="s">
        <v>20</v>
      </c>
      <c r="B21" s="23">
        <v>19474</v>
      </c>
      <c r="C21" s="24"/>
      <c r="D21" s="24" t="e">
        <f>#REF!/B21*100</f>
        <v>#REF!</v>
      </c>
      <c r="E21" s="25" t="e">
        <f>#REF!/#REF!*100</f>
        <v>#REF!</v>
      </c>
      <c r="F21" s="24">
        <v>15929.7</v>
      </c>
      <c r="G21" s="66">
        <v>4975.9</v>
      </c>
      <c r="H21" s="23"/>
      <c r="I21" s="23">
        <f t="shared" si="3"/>
        <v>31.23662090309296</v>
      </c>
      <c r="J21" s="26">
        <f t="shared" si="0"/>
        <v>4.825403388944251</v>
      </c>
      <c r="K21" s="23" t="e">
        <f>G21-#REF!</f>
        <v>#REF!</v>
      </c>
      <c r="L21" s="27" t="e">
        <f>G21/#REF!</f>
        <v>#REF!</v>
      </c>
      <c r="M21" s="28" t="e">
        <f>G21/#REF!</f>
        <v>#REF!</v>
      </c>
      <c r="N21" s="29" t="e">
        <f>G21/#REF!</f>
        <v>#REF!</v>
      </c>
      <c r="O21" s="23">
        <f>18736.9</f>
        <v>18736.9</v>
      </c>
      <c r="P21" s="74">
        <v>4391.49</v>
      </c>
      <c r="Q21" s="23">
        <f t="shared" si="4"/>
        <v>23.437655108369043</v>
      </c>
      <c r="R21" s="26">
        <f t="shared" si="1"/>
        <v>4.009704026285238</v>
      </c>
      <c r="S21" s="23">
        <f t="shared" si="5"/>
        <v>-584.4099999999999</v>
      </c>
      <c r="T21" s="27">
        <f t="shared" si="6"/>
        <v>0.8825519001587653</v>
      </c>
      <c r="U21" s="23">
        <v>21516.665</v>
      </c>
      <c r="V21" s="71">
        <v>5764.967</v>
      </c>
      <c r="W21" s="27">
        <f t="shared" si="7"/>
        <v>0.2679303228451063</v>
      </c>
      <c r="X21" s="26">
        <f t="shared" si="2"/>
        <v>4.737740367120192</v>
      </c>
      <c r="Y21" s="23">
        <f t="shared" si="8"/>
        <v>789.067</v>
      </c>
      <c r="Z21" s="27">
        <f t="shared" si="9"/>
        <v>1.1585777447295966</v>
      </c>
      <c r="AA21" s="30">
        <f t="shared" si="10"/>
        <v>1373.4769999999999</v>
      </c>
      <c r="AB21" s="31">
        <f t="shared" si="11"/>
        <v>1.312758767525373</v>
      </c>
    </row>
    <row r="22" spans="1:28" ht="30" customHeight="1">
      <c r="A22" s="22" t="s">
        <v>21</v>
      </c>
      <c r="B22" s="23">
        <v>650</v>
      </c>
      <c r="C22" s="24"/>
      <c r="D22" s="24" t="e">
        <f>#REF!/B22*100</f>
        <v>#REF!</v>
      </c>
      <c r="E22" s="25" t="e">
        <f>#REF!/#REF!*100</f>
        <v>#REF!</v>
      </c>
      <c r="F22" s="24">
        <v>816.272</v>
      </c>
      <c r="G22" s="66">
        <v>42.65</v>
      </c>
      <c r="H22" s="23"/>
      <c r="I22" s="23">
        <f t="shared" si="3"/>
        <v>5.224974028265088</v>
      </c>
      <c r="J22" s="26">
        <f t="shared" si="0"/>
        <v>0.04136004633100993</v>
      </c>
      <c r="K22" s="23" t="e">
        <f>G22-#REF!</f>
        <v>#REF!</v>
      </c>
      <c r="L22" s="27" t="e">
        <f>G22/#REF!</f>
        <v>#REF!</v>
      </c>
      <c r="M22" s="28" t="e">
        <f>G22/#REF!</f>
        <v>#REF!</v>
      </c>
      <c r="N22" s="29" t="e">
        <f>G22/#REF!</f>
        <v>#REF!</v>
      </c>
      <c r="O22" s="23">
        <v>809</v>
      </c>
      <c r="P22" s="74">
        <v>50.14</v>
      </c>
      <c r="Q22" s="23">
        <f t="shared" si="4"/>
        <v>6.197775030902348</v>
      </c>
      <c r="R22" s="26">
        <f t="shared" si="1"/>
        <v>0.0457809444807894</v>
      </c>
      <c r="S22" s="23">
        <f t="shared" si="5"/>
        <v>7.490000000000002</v>
      </c>
      <c r="T22" s="27">
        <f t="shared" si="6"/>
        <v>1.1756154747948417</v>
      </c>
      <c r="U22" s="23">
        <v>642.5</v>
      </c>
      <c r="V22" s="71">
        <v>169.358</v>
      </c>
      <c r="W22" s="27">
        <f t="shared" si="7"/>
        <v>0.2635922178988327</v>
      </c>
      <c r="X22" s="26">
        <f t="shared" si="2"/>
        <v>0.1391810626313631</v>
      </c>
      <c r="Y22" s="23">
        <f t="shared" si="8"/>
        <v>126.708</v>
      </c>
      <c r="Z22" s="27">
        <f t="shared" si="9"/>
        <v>3.970879249706917</v>
      </c>
      <c r="AA22" s="30">
        <f t="shared" si="10"/>
        <v>119.218</v>
      </c>
      <c r="AB22" s="31">
        <f t="shared" si="11"/>
        <v>3.377702433187076</v>
      </c>
    </row>
    <row r="23" spans="1:28" ht="18" customHeight="1">
      <c r="A23" s="22" t="s">
        <v>22</v>
      </c>
      <c r="B23" s="23">
        <v>20842</v>
      </c>
      <c r="C23" s="24"/>
      <c r="D23" s="24" t="e">
        <f>#REF!/B23*100</f>
        <v>#REF!</v>
      </c>
      <c r="E23" s="25" t="e">
        <f>#REF!/#REF!*100</f>
        <v>#REF!</v>
      </c>
      <c r="F23" s="24">
        <v>17632.34177</v>
      </c>
      <c r="G23" s="66">
        <v>2853.54</v>
      </c>
      <c r="H23" s="23"/>
      <c r="I23" s="23">
        <f t="shared" si="3"/>
        <v>16.18355654184895</v>
      </c>
      <c r="J23" s="26">
        <f t="shared" si="0"/>
        <v>2.7672343870431435</v>
      </c>
      <c r="K23" s="23" t="e">
        <f>G23-#REF!</f>
        <v>#REF!</v>
      </c>
      <c r="L23" s="27" t="e">
        <f>G23/#REF!</f>
        <v>#REF!</v>
      </c>
      <c r="M23" s="28" t="e">
        <f>G23/#REF!</f>
        <v>#REF!</v>
      </c>
      <c r="N23" s="29" t="e">
        <f>G23/#REF!</f>
        <v>#REF!</v>
      </c>
      <c r="O23" s="23">
        <v>19666.31894</v>
      </c>
      <c r="P23" s="74">
        <v>3733.16</v>
      </c>
      <c r="Q23" s="23">
        <f t="shared" si="4"/>
        <v>18.982505121520212</v>
      </c>
      <c r="R23" s="26">
        <f t="shared" si="1"/>
        <v>3.408607712363457</v>
      </c>
      <c r="S23" s="23">
        <f t="shared" si="5"/>
        <v>879.6199999999999</v>
      </c>
      <c r="T23" s="27">
        <f t="shared" si="6"/>
        <v>1.3082557104508785</v>
      </c>
      <c r="U23" s="23">
        <v>14587.116</v>
      </c>
      <c r="V23" s="71">
        <v>3182.246</v>
      </c>
      <c r="W23" s="27">
        <f t="shared" si="7"/>
        <v>0.21815456873037825</v>
      </c>
      <c r="X23" s="26">
        <f t="shared" si="2"/>
        <v>2.615219711111402</v>
      </c>
      <c r="Y23" s="23">
        <f t="shared" si="8"/>
        <v>328.70600000000013</v>
      </c>
      <c r="Z23" s="27">
        <f t="shared" si="9"/>
        <v>1.1151923575628868</v>
      </c>
      <c r="AA23" s="30">
        <f t="shared" si="10"/>
        <v>-550.9139999999998</v>
      </c>
      <c r="AB23" s="31">
        <f t="shared" si="11"/>
        <v>0.8524268983917112</v>
      </c>
    </row>
    <row r="24" spans="1:28" ht="35.25" customHeight="1">
      <c r="A24" s="22" t="s">
        <v>23</v>
      </c>
      <c r="B24" s="23">
        <v>14205</v>
      </c>
      <c r="C24" s="24"/>
      <c r="D24" s="24" t="e">
        <f>#REF!/B24*100</f>
        <v>#REF!</v>
      </c>
      <c r="E24" s="25" t="e">
        <f>#REF!/#REF!*100</f>
        <v>#REF!</v>
      </c>
      <c r="F24" s="24">
        <v>18502</v>
      </c>
      <c r="G24" s="66">
        <v>8093.77</v>
      </c>
      <c r="H24" s="23"/>
      <c r="I24" s="23">
        <f t="shared" si="3"/>
        <v>43.74537887795914</v>
      </c>
      <c r="J24" s="26">
        <f t="shared" si="0"/>
        <v>7.848973087750018</v>
      </c>
      <c r="K24" s="23" t="e">
        <f>G24-#REF!</f>
        <v>#REF!</v>
      </c>
      <c r="L24" s="27" t="e">
        <f>G24/#REF!</f>
        <v>#REF!</v>
      </c>
      <c r="M24" s="28" t="e">
        <f>G24/#REF!</f>
        <v>#REF!</v>
      </c>
      <c r="N24" s="29" t="e">
        <f>G24/#REF!</f>
        <v>#REF!</v>
      </c>
      <c r="O24" s="23">
        <v>15611.327</v>
      </c>
      <c r="P24" s="74">
        <v>12907.7</v>
      </c>
      <c r="Q24" s="23">
        <f t="shared" si="4"/>
        <v>82.68163238141128</v>
      </c>
      <c r="R24" s="26">
        <f t="shared" si="1"/>
        <v>11.785534445047572</v>
      </c>
      <c r="S24" s="23">
        <f t="shared" si="5"/>
        <v>4813.93</v>
      </c>
      <c r="T24" s="27">
        <f t="shared" si="6"/>
        <v>1.5947698044298269</v>
      </c>
      <c r="U24" s="23">
        <v>14125.9</v>
      </c>
      <c r="V24" s="71">
        <v>8621.467</v>
      </c>
      <c r="W24" s="27">
        <f t="shared" si="7"/>
        <v>0.6103304568204504</v>
      </c>
      <c r="X24" s="26">
        <f t="shared" si="2"/>
        <v>7.085256902545084</v>
      </c>
      <c r="Y24" s="23">
        <f t="shared" si="8"/>
        <v>527.6970000000001</v>
      </c>
      <c r="Z24" s="27">
        <f t="shared" si="9"/>
        <v>1.065197923835246</v>
      </c>
      <c r="AA24" s="30">
        <f t="shared" si="10"/>
        <v>-4286.233</v>
      </c>
      <c r="AB24" s="31">
        <f t="shared" si="11"/>
        <v>0.6679320870488158</v>
      </c>
    </row>
    <row r="25" spans="1:28" ht="18" customHeight="1">
      <c r="A25" s="22" t="s">
        <v>24</v>
      </c>
      <c r="B25" s="23">
        <v>2892.3</v>
      </c>
      <c r="C25" s="24"/>
      <c r="D25" s="24" t="e">
        <f>#REF!/B25*100</f>
        <v>#REF!</v>
      </c>
      <c r="E25" s="25" t="e">
        <f>#REF!/#REF!*100</f>
        <v>#REF!</v>
      </c>
      <c r="F25" s="24">
        <v>1785.48276</v>
      </c>
      <c r="G25" s="66">
        <v>293.5</v>
      </c>
      <c r="H25" s="23"/>
      <c r="I25" s="23">
        <f t="shared" si="3"/>
        <v>16.438131276047717</v>
      </c>
      <c r="J25" s="26">
        <f t="shared" si="0"/>
        <v>0.2846230620903028</v>
      </c>
      <c r="K25" s="23" t="e">
        <f>G25-#REF!</f>
        <v>#REF!</v>
      </c>
      <c r="L25" s="27" t="e">
        <f>G25/#REF!</f>
        <v>#REF!</v>
      </c>
      <c r="M25" s="28" t="e">
        <f>G25/#REF!</f>
        <v>#REF!</v>
      </c>
      <c r="N25" s="29" t="e">
        <f>G25/#REF!</f>
        <v>#REF!</v>
      </c>
      <c r="O25" s="23">
        <v>1811.4</v>
      </c>
      <c r="P25" s="74">
        <v>2725.8</v>
      </c>
      <c r="Q25" s="23">
        <f t="shared" si="4"/>
        <v>150.48029148724743</v>
      </c>
      <c r="R25" s="26">
        <f t="shared" si="1"/>
        <v>2.4888252585906607</v>
      </c>
      <c r="S25" s="23">
        <f t="shared" si="5"/>
        <v>2432.3</v>
      </c>
      <c r="T25" s="27">
        <f t="shared" si="6"/>
        <v>9.287223168654174</v>
      </c>
      <c r="U25" s="23">
        <v>1611.385</v>
      </c>
      <c r="V25" s="71">
        <v>417.788</v>
      </c>
      <c r="W25" s="27">
        <f t="shared" si="7"/>
        <v>0.25927261331090956</v>
      </c>
      <c r="X25" s="26">
        <f t="shared" si="2"/>
        <v>0.34334473597132664</v>
      </c>
      <c r="Y25" s="23">
        <f t="shared" si="8"/>
        <v>124.28800000000001</v>
      </c>
      <c r="Z25" s="27">
        <f t="shared" si="9"/>
        <v>1.4234684838160137</v>
      </c>
      <c r="AA25" s="30">
        <f t="shared" si="10"/>
        <v>-2308.012</v>
      </c>
      <c r="AB25" s="31">
        <f t="shared" si="11"/>
        <v>0.15327170005136107</v>
      </c>
    </row>
    <row r="26" spans="1:28" ht="18" customHeight="1">
      <c r="A26" s="80" t="s">
        <v>25</v>
      </c>
      <c r="B26" s="81">
        <v>250</v>
      </c>
      <c r="C26" s="24"/>
      <c r="D26" s="24" t="e">
        <f>#REF!/B26*100</f>
        <v>#REF!</v>
      </c>
      <c r="E26" s="25" t="e">
        <f>#REF!/#REF!*100</f>
        <v>#REF!</v>
      </c>
      <c r="F26" s="24">
        <v>10</v>
      </c>
      <c r="G26" s="66">
        <v>-38</v>
      </c>
      <c r="H26" s="23"/>
      <c r="I26" s="23">
        <f t="shared" si="3"/>
        <v>-380</v>
      </c>
      <c r="J26" s="83">
        <f t="shared" si="0"/>
        <v>-0.036850686062799</v>
      </c>
      <c r="K26" s="23" t="e">
        <f>G26-#REF!</f>
        <v>#REF!</v>
      </c>
      <c r="L26" s="27" t="e">
        <f>G26/#REF!</f>
        <v>#REF!</v>
      </c>
      <c r="M26" s="28" t="e">
        <f>G26/#REF!</f>
        <v>#REF!</v>
      </c>
      <c r="N26" s="29" t="e">
        <f>G26/#REF!</f>
        <v>#REF!</v>
      </c>
      <c r="O26" s="23">
        <v>10</v>
      </c>
      <c r="P26" s="74">
        <v>-28.18</v>
      </c>
      <c r="Q26" s="23">
        <f t="shared" si="4"/>
        <v>-281.8</v>
      </c>
      <c r="R26" s="83">
        <f t="shared" si="1"/>
        <v>-0.025730096040459616</v>
      </c>
      <c r="S26" s="23">
        <f t="shared" si="5"/>
        <v>9.82</v>
      </c>
      <c r="T26" s="27">
        <f t="shared" si="6"/>
        <v>0.741578947368421</v>
      </c>
      <c r="U26" s="23">
        <v>208</v>
      </c>
      <c r="V26" s="71">
        <v>198.724</v>
      </c>
      <c r="W26" s="27">
        <f t="shared" si="7"/>
        <v>0.9554038461538461</v>
      </c>
      <c r="X26" s="26">
        <f t="shared" si="2"/>
        <v>0.16331450235805217</v>
      </c>
      <c r="Y26" s="23">
        <f t="shared" si="8"/>
        <v>236.724</v>
      </c>
      <c r="Z26" s="27">
        <f t="shared" si="9"/>
        <v>-5.229578947368421</v>
      </c>
      <c r="AA26" s="30">
        <f t="shared" si="10"/>
        <v>226.904</v>
      </c>
      <c r="AB26" s="31">
        <f t="shared" si="11"/>
        <v>-7.0519517388218595</v>
      </c>
    </row>
    <row r="27" spans="1:28" ht="13.5" customHeight="1" hidden="1">
      <c r="A27" s="80"/>
      <c r="B27" s="82"/>
      <c r="C27" s="24"/>
      <c r="D27" s="24" t="e">
        <f>#REF!/B27*100</f>
        <v>#REF!</v>
      </c>
      <c r="E27" s="25" t="e">
        <f>#REF!/#REF!*100</f>
        <v>#REF!</v>
      </c>
      <c r="F27" s="24"/>
      <c r="G27" s="68"/>
      <c r="H27" s="42"/>
      <c r="I27" s="23" t="e">
        <f t="shared" si="3"/>
        <v>#DIV/0!</v>
      </c>
      <c r="J27" s="83">
        <f t="shared" si="0"/>
        <v>0</v>
      </c>
      <c r="K27" s="43" t="e">
        <f>G27-#REF!</f>
        <v>#REF!</v>
      </c>
      <c r="L27" s="43" t="e">
        <f>G27-#REF!</f>
        <v>#REF!</v>
      </c>
      <c r="M27" s="44" t="e">
        <f>G27/#REF!</f>
        <v>#REF!</v>
      </c>
      <c r="N27" s="45" t="e">
        <f>G27/#REF!</f>
        <v>#REF!</v>
      </c>
      <c r="O27" s="43"/>
      <c r="P27" s="74"/>
      <c r="Q27" s="23" t="e">
        <f t="shared" si="4"/>
        <v>#DIV/0!</v>
      </c>
      <c r="R27" s="83">
        <f t="shared" si="1"/>
        <v>0</v>
      </c>
      <c r="S27" s="43" t="e">
        <f>O27-#REF!</f>
        <v>#REF!</v>
      </c>
      <c r="T27" s="43">
        <f>O27-J27</f>
        <v>0</v>
      </c>
      <c r="U27" s="43"/>
      <c r="V27" s="71"/>
      <c r="W27" s="23" t="e">
        <f>V27/U27*100</f>
        <v>#DIV/0!</v>
      </c>
      <c r="X27" s="46">
        <f t="shared" si="2"/>
        <v>0</v>
      </c>
      <c r="Y27" s="43" t="e">
        <f>P27-#REF!</f>
        <v>#REF!</v>
      </c>
      <c r="Z27" s="43" t="e">
        <f>P27/#REF!</f>
        <v>#REF!</v>
      </c>
      <c r="AA27" s="47">
        <f>P27-G27</f>
        <v>0</v>
      </c>
      <c r="AB27" s="45" t="e">
        <f>P27/G27</f>
        <v>#DIV/0!</v>
      </c>
    </row>
    <row r="28" spans="1:28" ht="26.25" customHeight="1">
      <c r="A28" s="14" t="s">
        <v>26</v>
      </c>
      <c r="B28" s="15">
        <f>B11+B20</f>
        <v>168399.76591000002</v>
      </c>
      <c r="C28" s="15"/>
      <c r="D28" s="15" t="e">
        <f>#REF!/B28*100</f>
        <v>#REF!</v>
      </c>
      <c r="E28" s="16" t="e">
        <f>E20+E11</f>
        <v>#REF!</v>
      </c>
      <c r="F28" s="15">
        <f>F11+F20</f>
        <v>170191.94786</v>
      </c>
      <c r="G28" s="55">
        <f>G11+G20</f>
        <v>48760.06</v>
      </c>
      <c r="H28" s="15"/>
      <c r="I28" s="15">
        <f t="shared" si="3"/>
        <v>28.65003933095005</v>
      </c>
      <c r="J28" s="17">
        <f t="shared" si="0"/>
        <v>47.28530693324324</v>
      </c>
      <c r="K28" s="15" t="e">
        <f>G28-#REF!</f>
        <v>#REF!</v>
      </c>
      <c r="L28" s="18" t="e">
        <f>G28/#REF!</f>
        <v>#REF!</v>
      </c>
      <c r="M28" s="19" t="e">
        <f>G28/#REF!</f>
        <v>#REF!</v>
      </c>
      <c r="N28" s="20" t="e">
        <f>G28/#REF!</f>
        <v>#REF!</v>
      </c>
      <c r="O28" s="15">
        <f>O11+O20</f>
        <v>163664.65684</v>
      </c>
      <c r="P28" s="54">
        <f>P11+P20</f>
        <v>50477.69</v>
      </c>
      <c r="Q28" s="15">
        <f t="shared" si="4"/>
        <v>30.84214452564883</v>
      </c>
      <c r="R28" s="17">
        <f t="shared" si="1"/>
        <v>46.0892764939868</v>
      </c>
      <c r="S28" s="15">
        <f>P28-G28</f>
        <v>1717.6300000000047</v>
      </c>
      <c r="T28" s="18">
        <f>P28/G28</f>
        <v>1.035226166661813</v>
      </c>
      <c r="U28" s="15">
        <f>U11+U20</f>
        <v>225006.136</v>
      </c>
      <c r="V28" s="53">
        <f>V11+V20</f>
        <v>59585.32100000001</v>
      </c>
      <c r="W28" s="18">
        <f>V28/U28</f>
        <v>0.2648164270506828</v>
      </c>
      <c r="X28" s="17">
        <f t="shared" si="2"/>
        <v>48.968152044845105</v>
      </c>
      <c r="Y28" s="15">
        <f>V28-G28</f>
        <v>10825.261000000013</v>
      </c>
      <c r="Z28" s="18">
        <f>V28/G28</f>
        <v>1.2220108219719175</v>
      </c>
      <c r="AA28" s="21">
        <f>V28-P28</f>
        <v>9107.631000000008</v>
      </c>
      <c r="AB28" s="20">
        <f>V28/P28</f>
        <v>1.1804288389583597</v>
      </c>
    </row>
    <row r="29" spans="1:28" ht="26.25" customHeight="1">
      <c r="A29" s="56" t="s">
        <v>28</v>
      </c>
      <c r="B29" s="57"/>
      <c r="C29" s="57"/>
      <c r="D29" s="57"/>
      <c r="E29" s="58"/>
      <c r="F29" s="57"/>
      <c r="G29" s="55">
        <v>54358.78</v>
      </c>
      <c r="H29" s="57"/>
      <c r="I29" s="57"/>
      <c r="J29" s="59">
        <f t="shared" si="0"/>
        <v>52.714693066756766</v>
      </c>
      <c r="K29" s="57"/>
      <c r="L29" s="60"/>
      <c r="M29" s="61"/>
      <c r="N29" s="62"/>
      <c r="O29" s="57"/>
      <c r="P29" s="54">
        <v>59043.86</v>
      </c>
      <c r="Q29" s="57"/>
      <c r="R29" s="59">
        <f t="shared" si="1"/>
        <v>53.9107235060132</v>
      </c>
      <c r="S29" s="57">
        <f>P29-G29</f>
        <v>4685.080000000002</v>
      </c>
      <c r="T29" s="60">
        <f>P29/G29</f>
        <v>1.0861881006159446</v>
      </c>
      <c r="U29" s="57">
        <v>367782.819</v>
      </c>
      <c r="V29" s="53">
        <v>62096.463</v>
      </c>
      <c r="W29" s="60">
        <f>V29/U29</f>
        <v>0.16884003219302096</v>
      </c>
      <c r="X29" s="59">
        <f t="shared" si="2"/>
        <v>51.0318479551549</v>
      </c>
      <c r="Y29" s="57">
        <f>V29-G29</f>
        <v>7737.6830000000045</v>
      </c>
      <c r="Z29" s="60">
        <f>V29/G29</f>
        <v>1.1423446773455916</v>
      </c>
      <c r="AA29" s="63">
        <f>V29-P29</f>
        <v>3052.603000000003</v>
      </c>
      <c r="AB29" s="62">
        <f>V29/P29</f>
        <v>1.0517006001978868</v>
      </c>
    </row>
    <row r="30" spans="1:28" ht="22.5" customHeight="1">
      <c r="A30" s="14" t="s">
        <v>32</v>
      </c>
      <c r="B30" s="15"/>
      <c r="C30" s="15"/>
      <c r="D30" s="15"/>
      <c r="E30" s="16"/>
      <c r="F30" s="15"/>
      <c r="G30" s="55">
        <f>G28+G29</f>
        <v>103118.84</v>
      </c>
      <c r="H30" s="15"/>
      <c r="I30" s="15"/>
      <c r="J30" s="17">
        <f>J28+J29</f>
        <v>100</v>
      </c>
      <c r="K30" s="15"/>
      <c r="L30" s="18"/>
      <c r="M30" s="19"/>
      <c r="N30" s="20"/>
      <c r="O30" s="15"/>
      <c r="P30" s="54">
        <f>P28+P29</f>
        <v>109521.55</v>
      </c>
      <c r="Q30" s="15"/>
      <c r="R30" s="17">
        <f>R28+R29</f>
        <v>100</v>
      </c>
      <c r="S30" s="15">
        <f>P30-G30</f>
        <v>6402.710000000006</v>
      </c>
      <c r="T30" s="18">
        <f>P30/G30</f>
        <v>1.0620905937266167</v>
      </c>
      <c r="U30" s="15">
        <f>U28+U29</f>
        <v>592788.9550000001</v>
      </c>
      <c r="V30" s="53">
        <f>V28+V29</f>
        <v>121681.78400000001</v>
      </c>
      <c r="W30" s="18">
        <f>V30/U30</f>
        <v>0.20526999191474476</v>
      </c>
      <c r="X30" s="17">
        <f>X28+X29</f>
        <v>100</v>
      </c>
      <c r="Y30" s="15">
        <f>V30-G30</f>
        <v>18562.944000000018</v>
      </c>
      <c r="Z30" s="18">
        <f>V30/G30</f>
        <v>1.1800150583540314</v>
      </c>
      <c r="AA30" s="21">
        <f>V30-P30</f>
        <v>12160.234000000011</v>
      </c>
      <c r="AB30" s="20">
        <f>V30/P30</f>
        <v>1.1110305140860408</v>
      </c>
    </row>
  </sheetData>
  <sheetProtection selectLockedCells="1" selectUnlockedCells="1"/>
  <mergeCells count="30">
    <mergeCell ref="A1:AB1"/>
    <mergeCell ref="A4:A6"/>
    <mergeCell ref="B4:E4"/>
    <mergeCell ref="F4:L4"/>
    <mergeCell ref="O4:T4"/>
    <mergeCell ref="U4:X4"/>
    <mergeCell ref="Y4:AB5"/>
    <mergeCell ref="B5:B6"/>
    <mergeCell ref="D5:D6"/>
    <mergeCell ref="E5:E6"/>
    <mergeCell ref="R5:R6"/>
    <mergeCell ref="S5:T6"/>
    <mergeCell ref="U5:U6"/>
    <mergeCell ref="V5:V6"/>
    <mergeCell ref="F5:F6"/>
    <mergeCell ref="G5:G6"/>
    <mergeCell ref="I5:I6"/>
    <mergeCell ref="J5:J6"/>
    <mergeCell ref="K5:L6"/>
    <mergeCell ref="O5:O6"/>
    <mergeCell ref="W5:W6"/>
    <mergeCell ref="X5:X6"/>
    <mergeCell ref="Y6:Z6"/>
    <mergeCell ref="AA6:AB6"/>
    <mergeCell ref="A26:A27"/>
    <mergeCell ref="B26:B27"/>
    <mergeCell ref="J26:J27"/>
    <mergeCell ref="R26:R27"/>
    <mergeCell ref="P5:P6"/>
    <mergeCell ref="Q5:Q6"/>
  </mergeCells>
  <printOptions/>
  <pageMargins left="0.7875" right="0.27569444444444446" top="0.2361111111111111" bottom="0.15763888888888888" header="0.5118055555555555" footer="0.5118055555555555"/>
  <pageSetup fitToHeight="1" fitToWidth="1"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2024-05-02T12:23:10Z</cp:lastPrinted>
  <dcterms:created xsi:type="dcterms:W3CDTF">2020-01-20T08:23:29Z</dcterms:created>
  <dcterms:modified xsi:type="dcterms:W3CDTF">2024-05-06T13:13:04Z</dcterms:modified>
  <cp:category/>
  <cp:version/>
  <cp:contentType/>
  <cp:contentStatus/>
</cp:coreProperties>
</file>